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45.32.4\data\STAFF\ACC\VKamenska\Бюджет\2025\отчети за страницата на РИОСВ Пловдив\"/>
    </mc:Choice>
  </mc:AlternateContent>
  <bookViews>
    <workbookView xWindow="0" yWindow="0" windowWidth="28800" windowHeight="12300" firstSheet="6" activeTab="9"/>
  </bookViews>
  <sheets>
    <sheet name="OTCHET-agreg pokazateli 012025" sheetId="13" r:id="rId1"/>
    <sheet name="OTCHET-agreg pokazateli 022025" sheetId="14" r:id="rId2"/>
    <sheet name="OTCHET-agreg pokazateli 032025" sheetId="15" r:id="rId3"/>
    <sheet name="OTCHET-agreg pokazateli 042025" sheetId="16" r:id="rId4"/>
    <sheet name="OTCHET-agreg pokazateli 052025" sheetId="17" r:id="rId5"/>
    <sheet name="OTCHET-agreg pokazateli 062025" sheetId="18" r:id="rId6"/>
    <sheet name="OTCHET-agreg pokazateli 072025" sheetId="19" r:id="rId7"/>
    <sheet name="OTCHET-agreg pokazateli 082025" sheetId="20" r:id="rId8"/>
    <sheet name="OTCHET-agreg pokazateli 092025" sheetId="21" r:id="rId9"/>
    <sheet name="OTCHET-agreg pokazateli 102025" sheetId="2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22" l="1"/>
  <c r="H107" i="22"/>
  <c r="G107" i="22"/>
  <c r="B107" i="22"/>
  <c r="J96" i="22"/>
  <c r="I96" i="22"/>
  <c r="F96" i="22" s="1"/>
  <c r="H96" i="22"/>
  <c r="G96" i="22"/>
  <c r="E96" i="22"/>
  <c r="J95" i="22"/>
  <c r="I95" i="22"/>
  <c r="H95" i="22"/>
  <c r="G95" i="22"/>
  <c r="F95" i="22" s="1"/>
  <c r="E95" i="22"/>
  <c r="J94" i="22"/>
  <c r="I94" i="22"/>
  <c r="H94" i="22"/>
  <c r="G94" i="22"/>
  <c r="F94" i="22"/>
  <c r="E94" i="22"/>
  <c r="J93" i="22"/>
  <c r="I93" i="22"/>
  <c r="H93" i="22"/>
  <c r="G93" i="22"/>
  <c r="F93" i="22" s="1"/>
  <c r="E93" i="22"/>
  <c r="J92" i="22"/>
  <c r="I92" i="22"/>
  <c r="H92" i="22"/>
  <c r="G92" i="22"/>
  <c r="F92" i="22" s="1"/>
  <c r="E92" i="22"/>
  <c r="J91" i="22"/>
  <c r="I91" i="22"/>
  <c r="H91" i="22"/>
  <c r="G91" i="22"/>
  <c r="F91" i="22" s="1"/>
  <c r="E91" i="22"/>
  <c r="J90" i="22"/>
  <c r="I90" i="22"/>
  <c r="H90" i="22"/>
  <c r="G90" i="22"/>
  <c r="F90" i="22"/>
  <c r="E90" i="22"/>
  <c r="J89" i="22"/>
  <c r="I89" i="22"/>
  <c r="H89" i="22"/>
  <c r="G89" i="22"/>
  <c r="F89" i="22" s="1"/>
  <c r="E89" i="22"/>
  <c r="J88" i="22"/>
  <c r="J86" i="22" s="1"/>
  <c r="I88" i="22"/>
  <c r="H88" i="22"/>
  <c r="G88" i="22"/>
  <c r="F88" i="22" s="1"/>
  <c r="E88" i="22"/>
  <c r="J87" i="22"/>
  <c r="I87" i="22"/>
  <c r="H87" i="22"/>
  <c r="H86" i="22" s="1"/>
  <c r="G87" i="22"/>
  <c r="F87" i="22" s="1"/>
  <c r="F86" i="22" s="1"/>
  <c r="E87" i="22"/>
  <c r="E86" i="22" s="1"/>
  <c r="M86" i="22"/>
  <c r="L86" i="22"/>
  <c r="K86" i="22"/>
  <c r="I86" i="22"/>
  <c r="J85" i="22"/>
  <c r="I85" i="22"/>
  <c r="H85" i="22"/>
  <c r="G85" i="22"/>
  <c r="F85" i="22" s="1"/>
  <c r="E85" i="22"/>
  <c r="J84" i="22"/>
  <c r="I84" i="22"/>
  <c r="H84" i="22"/>
  <c r="F84" i="22" s="1"/>
  <c r="G84" i="22"/>
  <c r="E84" i="22"/>
  <c r="J83" i="22"/>
  <c r="J77" i="22" s="1"/>
  <c r="I83" i="22"/>
  <c r="H83" i="22"/>
  <c r="G83" i="22"/>
  <c r="E83" i="22"/>
  <c r="J82" i="22"/>
  <c r="I82" i="22"/>
  <c r="H82" i="22"/>
  <c r="G82" i="22"/>
  <c r="F82" i="22" s="1"/>
  <c r="E82" i="22"/>
  <c r="F81" i="22"/>
  <c r="J80" i="22"/>
  <c r="I80" i="22"/>
  <c r="H80" i="22"/>
  <c r="H77" i="22" s="1"/>
  <c r="G80" i="22"/>
  <c r="F80" i="22" s="1"/>
  <c r="E80" i="22"/>
  <c r="J79" i="22"/>
  <c r="I79" i="22"/>
  <c r="I77" i="22" s="1"/>
  <c r="H79" i="22"/>
  <c r="G79" i="22"/>
  <c r="F79" i="22"/>
  <c r="E79" i="22"/>
  <c r="J78" i="22"/>
  <c r="I78" i="22"/>
  <c r="H78" i="22"/>
  <c r="G78" i="22"/>
  <c r="F78" i="22" s="1"/>
  <c r="E78" i="22"/>
  <c r="M77" i="22"/>
  <c r="L77" i="22"/>
  <c r="K77" i="22"/>
  <c r="E77" i="22"/>
  <c r="M76" i="22"/>
  <c r="L76" i="22"/>
  <c r="K76" i="22"/>
  <c r="J76" i="22"/>
  <c r="I76" i="22"/>
  <c r="H76" i="22"/>
  <c r="G76" i="22"/>
  <c r="F76" i="22"/>
  <c r="E76" i="22"/>
  <c r="M75" i="22"/>
  <c r="L75" i="22"/>
  <c r="K75" i="22"/>
  <c r="J75" i="22"/>
  <c r="I75" i="22"/>
  <c r="H75" i="22"/>
  <c r="G75" i="22"/>
  <c r="F75" i="22" s="1"/>
  <c r="E75" i="22"/>
  <c r="M74" i="22"/>
  <c r="L74" i="22"/>
  <c r="K74" i="22"/>
  <c r="J74" i="22"/>
  <c r="I74" i="22"/>
  <c r="H74" i="22"/>
  <c r="G74" i="22"/>
  <c r="F74" i="22" s="1"/>
  <c r="E74" i="22"/>
  <c r="M73" i="22"/>
  <c r="L73" i="22"/>
  <c r="K73" i="22"/>
  <c r="J73" i="22"/>
  <c r="I73" i="22"/>
  <c r="H73" i="22"/>
  <c r="F73" i="22" s="1"/>
  <c r="G73" i="22"/>
  <c r="E73" i="22"/>
  <c r="M72" i="22"/>
  <c r="L72" i="22"/>
  <c r="K72" i="22"/>
  <c r="J72" i="22"/>
  <c r="I72" i="22"/>
  <c r="I68" i="22" s="1"/>
  <c r="I66" i="22" s="1"/>
  <c r="H72" i="22"/>
  <c r="G72" i="22"/>
  <c r="F72" i="22" s="1"/>
  <c r="E72" i="22"/>
  <c r="M71" i="22"/>
  <c r="L71" i="22"/>
  <c r="K71" i="22"/>
  <c r="J71" i="22"/>
  <c r="J68" i="22" s="1"/>
  <c r="I71" i="22"/>
  <c r="H71" i="22"/>
  <c r="G71" i="22"/>
  <c r="E71" i="22"/>
  <c r="M70" i="22"/>
  <c r="L70" i="22"/>
  <c r="K70" i="22"/>
  <c r="J70" i="22"/>
  <c r="I70" i="22"/>
  <c r="H70" i="22"/>
  <c r="G70" i="22"/>
  <c r="F70" i="22" s="1"/>
  <c r="E70" i="22"/>
  <c r="M69" i="22"/>
  <c r="M68" i="22" s="1"/>
  <c r="M66" i="22" s="1"/>
  <c r="L69" i="22"/>
  <c r="L68" i="22" s="1"/>
  <c r="L66" i="22" s="1"/>
  <c r="K69" i="22"/>
  <c r="J69" i="22"/>
  <c r="I69" i="22"/>
  <c r="H69" i="22"/>
  <c r="H68" i="22" s="1"/>
  <c r="G69" i="22"/>
  <c r="E69" i="22"/>
  <c r="E68" i="22" s="1"/>
  <c r="E66" i="22" s="1"/>
  <c r="K68" i="22"/>
  <c r="F67" i="22"/>
  <c r="K66" i="22"/>
  <c r="K64" i="22"/>
  <c r="K65" i="22" s="1"/>
  <c r="J63" i="22"/>
  <c r="I63" i="22"/>
  <c r="H63" i="22"/>
  <c r="G63" i="22"/>
  <c r="F63" i="22" s="1"/>
  <c r="E63" i="22"/>
  <c r="J62" i="22"/>
  <c r="I62" i="22"/>
  <c r="H62" i="22"/>
  <c r="G62" i="22"/>
  <c r="F62" i="22" s="1"/>
  <c r="E62" i="22"/>
  <c r="F61" i="22"/>
  <c r="J60" i="22"/>
  <c r="I60" i="22"/>
  <c r="H60" i="22"/>
  <c r="G60" i="22"/>
  <c r="F60" i="22"/>
  <c r="E60" i="22"/>
  <c r="J59" i="22"/>
  <c r="I59" i="22"/>
  <c r="H59" i="22"/>
  <c r="G59" i="22"/>
  <c r="F59" i="22" s="1"/>
  <c r="E59" i="22"/>
  <c r="J58" i="22"/>
  <c r="J56" i="22" s="1"/>
  <c r="I58" i="22"/>
  <c r="H58" i="22"/>
  <c r="G58" i="22"/>
  <c r="F58" i="22" s="1"/>
  <c r="E58" i="22"/>
  <c r="J57" i="22"/>
  <c r="I57" i="22"/>
  <c r="H57" i="22"/>
  <c r="H56" i="22" s="1"/>
  <c r="G57" i="22"/>
  <c r="F57" i="22" s="1"/>
  <c r="E57" i="22"/>
  <c r="E56" i="22" s="1"/>
  <c r="M56" i="22"/>
  <c r="L56" i="22"/>
  <c r="K56" i="22"/>
  <c r="I56" i="22"/>
  <c r="J55" i="22"/>
  <c r="I55" i="22"/>
  <c r="H55" i="22"/>
  <c r="G55" i="22"/>
  <c r="F55" i="22" s="1"/>
  <c r="E55" i="22"/>
  <c r="J54" i="22"/>
  <c r="I54" i="22"/>
  <c r="H54" i="22"/>
  <c r="G54" i="22"/>
  <c r="F54" i="22" s="1"/>
  <c r="E54" i="22"/>
  <c r="J53" i="22"/>
  <c r="F53" i="22" s="1"/>
  <c r="I53" i="22"/>
  <c r="H53" i="22"/>
  <c r="G53" i="22"/>
  <c r="E53" i="22"/>
  <c r="J52" i="22"/>
  <c r="I52" i="22"/>
  <c r="H52" i="22"/>
  <c r="F52" i="22" s="1"/>
  <c r="G52" i="22"/>
  <c r="E52" i="22"/>
  <c r="J51" i="22"/>
  <c r="I51" i="22"/>
  <c r="H51" i="22"/>
  <c r="G51" i="22"/>
  <c r="F51" i="22" s="1"/>
  <c r="E51" i="22"/>
  <c r="J50" i="22"/>
  <c r="I50" i="22"/>
  <c r="H50" i="22"/>
  <c r="G50" i="22"/>
  <c r="F50" i="22" s="1"/>
  <c r="E50" i="22"/>
  <c r="J49" i="22"/>
  <c r="F49" i="22" s="1"/>
  <c r="I49" i="22"/>
  <c r="H49" i="22"/>
  <c r="G49" i="22"/>
  <c r="E49" i="22"/>
  <c r="J48" i="22"/>
  <c r="I48" i="22"/>
  <c r="H48" i="22"/>
  <c r="G48" i="22"/>
  <c r="F48" i="22" s="1"/>
  <c r="E48" i="22"/>
  <c r="J47" i="22"/>
  <c r="I47" i="22"/>
  <c r="H47" i="22"/>
  <c r="G47" i="22"/>
  <c r="F47" i="22" s="1"/>
  <c r="E47" i="22"/>
  <c r="J46" i="22"/>
  <c r="I46" i="22"/>
  <c r="H46" i="22"/>
  <c r="G46" i="22"/>
  <c r="F46" i="22" s="1"/>
  <c r="E46" i="22"/>
  <c r="J45" i="22"/>
  <c r="F45" i="22" s="1"/>
  <c r="I45" i="22"/>
  <c r="H45" i="22"/>
  <c r="G45" i="22"/>
  <c r="E45" i="22"/>
  <c r="J44" i="22"/>
  <c r="I44" i="22"/>
  <c r="H44" i="22"/>
  <c r="G44" i="22"/>
  <c r="F44" i="22" s="1"/>
  <c r="E44" i="22"/>
  <c r="J43" i="22"/>
  <c r="I43" i="22"/>
  <c r="H43" i="22"/>
  <c r="G43" i="22"/>
  <c r="F43" i="22" s="1"/>
  <c r="E43" i="22"/>
  <c r="J42" i="22"/>
  <c r="I42" i="22"/>
  <c r="H42" i="22"/>
  <c r="G42" i="22"/>
  <c r="F42" i="22" s="1"/>
  <c r="E42" i="22"/>
  <c r="J41" i="22"/>
  <c r="F41" i="22" s="1"/>
  <c r="I41" i="22"/>
  <c r="H41" i="22"/>
  <c r="G41" i="22"/>
  <c r="E41" i="22"/>
  <c r="J40" i="22"/>
  <c r="I40" i="22"/>
  <c r="I39" i="22" s="1"/>
  <c r="I38" i="22" s="1"/>
  <c r="H40" i="22"/>
  <c r="H39" i="22" s="1"/>
  <c r="H38" i="22" s="1"/>
  <c r="G40" i="22"/>
  <c r="F40" i="22" s="1"/>
  <c r="E40" i="22"/>
  <c r="E39" i="22" s="1"/>
  <c r="E38" i="22" s="1"/>
  <c r="G39" i="22"/>
  <c r="G38" i="22" s="1"/>
  <c r="M38" i="22"/>
  <c r="L38" i="22"/>
  <c r="K38" i="22"/>
  <c r="J37" i="22"/>
  <c r="I37" i="22"/>
  <c r="H37" i="22"/>
  <c r="G37" i="22"/>
  <c r="F37" i="22"/>
  <c r="E37" i="22"/>
  <c r="J36" i="22"/>
  <c r="I36" i="22"/>
  <c r="H36" i="22"/>
  <c r="G36" i="22"/>
  <c r="F36" i="22" s="1"/>
  <c r="E36" i="22"/>
  <c r="F35" i="22"/>
  <c r="F34" i="22"/>
  <c r="J33" i="22"/>
  <c r="I33" i="22"/>
  <c r="H33" i="22"/>
  <c r="G33" i="22"/>
  <c r="F33" i="22" s="1"/>
  <c r="E33" i="22"/>
  <c r="J32" i="22"/>
  <c r="J25" i="22" s="1"/>
  <c r="J22" i="22" s="1"/>
  <c r="I32" i="22"/>
  <c r="H32" i="22"/>
  <c r="G32" i="22"/>
  <c r="F32" i="22" s="1"/>
  <c r="E32" i="22"/>
  <c r="J31" i="22"/>
  <c r="I31" i="22"/>
  <c r="H31" i="22"/>
  <c r="H25" i="22" s="1"/>
  <c r="H22" i="22" s="1"/>
  <c r="H64" i="22" s="1"/>
  <c r="G31" i="22"/>
  <c r="F31" i="22" s="1"/>
  <c r="E31" i="22"/>
  <c r="J30" i="22"/>
  <c r="I30" i="22"/>
  <c r="H30" i="22"/>
  <c r="G30" i="22"/>
  <c r="F30" i="22"/>
  <c r="E30" i="22"/>
  <c r="J29" i="22"/>
  <c r="I29" i="22"/>
  <c r="H29" i="22"/>
  <c r="G29" i="22"/>
  <c r="F29" i="22" s="1"/>
  <c r="E29" i="22"/>
  <c r="J28" i="22"/>
  <c r="I28" i="22"/>
  <c r="H28" i="22"/>
  <c r="G28" i="22"/>
  <c r="F28" i="22" s="1"/>
  <c r="E28" i="22"/>
  <c r="J27" i="22"/>
  <c r="I27" i="22"/>
  <c r="H27" i="22"/>
  <c r="G27" i="22"/>
  <c r="F27" i="22" s="1"/>
  <c r="E27" i="22"/>
  <c r="J26" i="22"/>
  <c r="I26" i="22"/>
  <c r="I25" i="22" s="1"/>
  <c r="H26" i="22"/>
  <c r="G26" i="22"/>
  <c r="F26" i="22"/>
  <c r="E26" i="22"/>
  <c r="E25" i="22" s="1"/>
  <c r="M25" i="22"/>
  <c r="L25" i="22"/>
  <c r="K25" i="22"/>
  <c r="G25" i="22"/>
  <c r="G22" i="22" s="1"/>
  <c r="F24" i="22"/>
  <c r="J23" i="22"/>
  <c r="I23" i="22"/>
  <c r="H23" i="22"/>
  <c r="G23" i="22"/>
  <c r="F23" i="22"/>
  <c r="E23" i="22"/>
  <c r="E22" i="22" s="1"/>
  <c r="M22" i="22"/>
  <c r="M64" i="22" s="1"/>
  <c r="L22" i="22"/>
  <c r="L64" i="22" s="1"/>
  <c r="L65" i="22" s="1"/>
  <c r="K22" i="22"/>
  <c r="F15" i="22"/>
  <c r="E15" i="22"/>
  <c r="F13" i="22"/>
  <c r="E13" i="22"/>
  <c r="B13" i="22"/>
  <c r="I11" i="22"/>
  <c r="H11" i="22"/>
  <c r="F11" i="22"/>
  <c r="B11" i="22"/>
  <c r="B8" i="22"/>
  <c r="J107" i="21"/>
  <c r="H107" i="21"/>
  <c r="G107" i="21"/>
  <c r="B107" i="21"/>
  <c r="J96" i="21"/>
  <c r="I96" i="21"/>
  <c r="H96" i="21"/>
  <c r="F96" i="21" s="1"/>
  <c r="G96" i="21"/>
  <c r="E96" i="21"/>
  <c r="J95" i="21"/>
  <c r="I95" i="21"/>
  <c r="H95" i="21"/>
  <c r="F95" i="21" s="1"/>
  <c r="G95" i="21"/>
  <c r="E95" i="21"/>
  <c r="J94" i="21"/>
  <c r="I94" i="21"/>
  <c r="H94" i="21"/>
  <c r="G94" i="21"/>
  <c r="F94" i="21"/>
  <c r="E94" i="21"/>
  <c r="J93" i="21"/>
  <c r="F93" i="21" s="1"/>
  <c r="I93" i="21"/>
  <c r="H93" i="21"/>
  <c r="G93" i="21"/>
  <c r="E93" i="21"/>
  <c r="J92" i="21"/>
  <c r="I92" i="21"/>
  <c r="H92" i="21"/>
  <c r="F92" i="21" s="1"/>
  <c r="G92" i="21"/>
  <c r="E92" i="21"/>
  <c r="J91" i="21"/>
  <c r="I91" i="21"/>
  <c r="H91" i="21"/>
  <c r="F91" i="21" s="1"/>
  <c r="G91" i="21"/>
  <c r="E91" i="21"/>
  <c r="J90" i="21"/>
  <c r="I90" i="21"/>
  <c r="H90" i="21"/>
  <c r="G90" i="21"/>
  <c r="F90" i="21"/>
  <c r="E90" i="21"/>
  <c r="J89" i="21"/>
  <c r="I89" i="21"/>
  <c r="H89" i="21"/>
  <c r="G89" i="21"/>
  <c r="F89" i="21"/>
  <c r="E89" i="21"/>
  <c r="J88" i="21"/>
  <c r="I88" i="21"/>
  <c r="H88" i="21"/>
  <c r="G88" i="21"/>
  <c r="F88" i="21" s="1"/>
  <c r="E88" i="21"/>
  <c r="J87" i="21"/>
  <c r="J86" i="21" s="1"/>
  <c r="I87" i="21"/>
  <c r="H87" i="21"/>
  <c r="F87" i="21" s="1"/>
  <c r="F86" i="21" s="1"/>
  <c r="G87" i="21"/>
  <c r="E87" i="21"/>
  <c r="E86" i="21" s="1"/>
  <c r="M86" i="21"/>
  <c r="L86" i="21"/>
  <c r="K86" i="21"/>
  <c r="I86" i="21"/>
  <c r="G86" i="21"/>
  <c r="J85" i="21"/>
  <c r="I85" i="21"/>
  <c r="H85" i="21"/>
  <c r="G85" i="21"/>
  <c r="F85" i="21" s="1"/>
  <c r="E85" i="21"/>
  <c r="J84" i="21"/>
  <c r="I84" i="21"/>
  <c r="H84" i="21"/>
  <c r="G84" i="21"/>
  <c r="F84" i="21" s="1"/>
  <c r="E84" i="21"/>
  <c r="J83" i="21"/>
  <c r="I83" i="21"/>
  <c r="F83" i="21" s="1"/>
  <c r="H83" i="21"/>
  <c r="G83" i="21"/>
  <c r="E83" i="21"/>
  <c r="J82" i="21"/>
  <c r="I82" i="21"/>
  <c r="I77" i="21" s="1"/>
  <c r="H82" i="21"/>
  <c r="G82" i="21"/>
  <c r="F82" i="21" s="1"/>
  <c r="E82" i="21"/>
  <c r="F81" i="21"/>
  <c r="J80" i="21"/>
  <c r="I80" i="21"/>
  <c r="H80" i="21"/>
  <c r="F80" i="21" s="1"/>
  <c r="G80" i="21"/>
  <c r="E80" i="21"/>
  <c r="J79" i="21"/>
  <c r="I79" i="21"/>
  <c r="H79" i="21"/>
  <c r="H77" i="21" s="1"/>
  <c r="G79" i="21"/>
  <c r="F79" i="21"/>
  <c r="E79" i="21"/>
  <c r="J78" i="21"/>
  <c r="J77" i="21" s="1"/>
  <c r="I78" i="21"/>
  <c r="H78" i="21"/>
  <c r="G78" i="21"/>
  <c r="F78" i="21"/>
  <c r="E78" i="21"/>
  <c r="M77" i="21"/>
  <c r="L77" i="21"/>
  <c r="K77" i="21"/>
  <c r="G77" i="21"/>
  <c r="E77" i="21"/>
  <c r="M76" i="21"/>
  <c r="L76" i="21"/>
  <c r="K76" i="21"/>
  <c r="J76" i="21"/>
  <c r="I76" i="21"/>
  <c r="H76" i="21"/>
  <c r="G76" i="21"/>
  <c r="F76" i="21"/>
  <c r="E76" i="21"/>
  <c r="M75" i="21"/>
  <c r="L75" i="21"/>
  <c r="K75" i="21"/>
  <c r="J75" i="21"/>
  <c r="I75" i="21"/>
  <c r="H75" i="21"/>
  <c r="G75" i="21"/>
  <c r="F75" i="21" s="1"/>
  <c r="E75" i="21"/>
  <c r="M74" i="21"/>
  <c r="L74" i="21"/>
  <c r="K74" i="21"/>
  <c r="J74" i="21"/>
  <c r="I74" i="21"/>
  <c r="H74" i="21"/>
  <c r="F74" i="21" s="1"/>
  <c r="G74" i="21"/>
  <c r="E74" i="21"/>
  <c r="M73" i="21"/>
  <c r="L73" i="21"/>
  <c r="K73" i="21"/>
  <c r="J73" i="21"/>
  <c r="I73" i="21"/>
  <c r="F73" i="21" s="1"/>
  <c r="H73" i="21"/>
  <c r="G73" i="21"/>
  <c r="E73" i="21"/>
  <c r="M72" i="21"/>
  <c r="L72" i="21"/>
  <c r="K72" i="21"/>
  <c r="J72" i="21"/>
  <c r="J68" i="21" s="1"/>
  <c r="J66" i="21" s="1"/>
  <c r="I72" i="21"/>
  <c r="H72" i="21"/>
  <c r="G72" i="21"/>
  <c r="F72" i="21" s="1"/>
  <c r="E72" i="21"/>
  <c r="M71" i="21"/>
  <c r="L71" i="21"/>
  <c r="K71" i="21"/>
  <c r="J71" i="21"/>
  <c r="I71" i="21"/>
  <c r="H71" i="21"/>
  <c r="G71" i="21"/>
  <c r="F71" i="21"/>
  <c r="E71" i="21"/>
  <c r="M70" i="21"/>
  <c r="L70" i="21"/>
  <c r="K70" i="21"/>
  <c r="J70" i="21"/>
  <c r="I70" i="21"/>
  <c r="H70" i="21"/>
  <c r="G70" i="21"/>
  <c r="F70" i="21" s="1"/>
  <c r="E70" i="21"/>
  <c r="M69" i="21"/>
  <c r="M68" i="21" s="1"/>
  <c r="M66" i="21" s="1"/>
  <c r="L69" i="21"/>
  <c r="K69" i="21"/>
  <c r="J69" i="21"/>
  <c r="I69" i="21"/>
  <c r="H69" i="21"/>
  <c r="H68" i="21" s="1"/>
  <c r="G69" i="21"/>
  <c r="E69" i="21"/>
  <c r="E68" i="21" s="1"/>
  <c r="E66" i="21" s="1"/>
  <c r="L68" i="21"/>
  <c r="K68" i="21"/>
  <c r="I68" i="21"/>
  <c r="I66" i="21" s="1"/>
  <c r="F67" i="21"/>
  <c r="L66" i="21"/>
  <c r="K66" i="21"/>
  <c r="J63" i="21"/>
  <c r="I63" i="21"/>
  <c r="H63" i="21"/>
  <c r="G63" i="21"/>
  <c r="F63" i="21" s="1"/>
  <c r="E63" i="21"/>
  <c r="J62" i="21"/>
  <c r="I62" i="21"/>
  <c r="H62" i="21"/>
  <c r="G62" i="21"/>
  <c r="F62" i="21" s="1"/>
  <c r="E62" i="21"/>
  <c r="F61" i="21"/>
  <c r="J60" i="21"/>
  <c r="I60" i="21"/>
  <c r="F60" i="21" s="1"/>
  <c r="H60" i="21"/>
  <c r="G60" i="21"/>
  <c r="E60" i="21"/>
  <c r="J59" i="21"/>
  <c r="I59" i="21"/>
  <c r="H59" i="21"/>
  <c r="G59" i="21"/>
  <c r="F59" i="21" s="1"/>
  <c r="E59" i="21"/>
  <c r="J58" i="21"/>
  <c r="F58" i="21" s="1"/>
  <c r="I58" i="21"/>
  <c r="H58" i="21"/>
  <c r="G58" i="21"/>
  <c r="E58" i="21"/>
  <c r="E56" i="21" s="1"/>
  <c r="J57" i="21"/>
  <c r="I57" i="21"/>
  <c r="H57" i="21"/>
  <c r="H56" i="21" s="1"/>
  <c r="G57" i="21"/>
  <c r="F57" i="21" s="1"/>
  <c r="E57" i="21"/>
  <c r="M56" i="21"/>
  <c r="L56" i="21"/>
  <c r="K56" i="21"/>
  <c r="I56" i="21"/>
  <c r="J55" i="21"/>
  <c r="I55" i="21"/>
  <c r="H55" i="21"/>
  <c r="G55" i="21"/>
  <c r="F55" i="21" s="1"/>
  <c r="E55" i="21"/>
  <c r="J54" i="21"/>
  <c r="I54" i="21"/>
  <c r="H54" i="21"/>
  <c r="F54" i="21" s="1"/>
  <c r="G54" i="21"/>
  <c r="E54" i="21"/>
  <c r="J53" i="21"/>
  <c r="I53" i="21"/>
  <c r="H53" i="21"/>
  <c r="G53" i="21"/>
  <c r="F53" i="21"/>
  <c r="E53" i="21"/>
  <c r="J52" i="21"/>
  <c r="I52" i="21"/>
  <c r="H52" i="21"/>
  <c r="F52" i="21" s="1"/>
  <c r="G52" i="21"/>
  <c r="E52" i="21"/>
  <c r="J51" i="21"/>
  <c r="I51" i="21"/>
  <c r="H51" i="21"/>
  <c r="G51" i="21"/>
  <c r="F51" i="21" s="1"/>
  <c r="E51" i="21"/>
  <c r="J50" i="21"/>
  <c r="I50" i="21"/>
  <c r="H50" i="21"/>
  <c r="F50" i="21" s="1"/>
  <c r="G50" i="21"/>
  <c r="E50" i="21"/>
  <c r="J49" i="21"/>
  <c r="I49" i="21"/>
  <c r="H49" i="21"/>
  <c r="G49" i="21"/>
  <c r="F49" i="21"/>
  <c r="E49" i="21"/>
  <c r="J48" i="21"/>
  <c r="I48" i="21"/>
  <c r="H48" i="21"/>
  <c r="F48" i="21" s="1"/>
  <c r="G48" i="21"/>
  <c r="E48" i="21"/>
  <c r="J47" i="21"/>
  <c r="I47" i="21"/>
  <c r="H47" i="21"/>
  <c r="G47" i="21"/>
  <c r="F47" i="21" s="1"/>
  <c r="E47" i="21"/>
  <c r="J46" i="21"/>
  <c r="I46" i="21"/>
  <c r="H46" i="21"/>
  <c r="F46" i="21" s="1"/>
  <c r="G46" i="21"/>
  <c r="E46" i="21"/>
  <c r="J45" i="21"/>
  <c r="I45" i="21"/>
  <c r="H45" i="21"/>
  <c r="G45" i="21"/>
  <c r="F45" i="21"/>
  <c r="E45" i="21"/>
  <c r="J44" i="21"/>
  <c r="I44" i="21"/>
  <c r="H44" i="21"/>
  <c r="F44" i="21" s="1"/>
  <c r="G44" i="21"/>
  <c r="E44" i="21"/>
  <c r="J43" i="21"/>
  <c r="I43" i="21"/>
  <c r="H43" i="21"/>
  <c r="G43" i="21"/>
  <c r="F43" i="21" s="1"/>
  <c r="E43" i="21"/>
  <c r="J42" i="21"/>
  <c r="I42" i="21"/>
  <c r="H42" i="21"/>
  <c r="F42" i="21" s="1"/>
  <c r="G42" i="21"/>
  <c r="E42" i="21"/>
  <c r="J41" i="21"/>
  <c r="I41" i="21"/>
  <c r="H41" i="21"/>
  <c r="G41" i="21"/>
  <c r="F41" i="21"/>
  <c r="E41" i="21"/>
  <c r="J40" i="21"/>
  <c r="I40" i="21"/>
  <c r="I39" i="21" s="1"/>
  <c r="I38" i="21" s="1"/>
  <c r="H40" i="21"/>
  <c r="H39" i="21" s="1"/>
  <c r="H38" i="21" s="1"/>
  <c r="G40" i="21"/>
  <c r="F40" i="21" s="1"/>
  <c r="F39" i="21" s="1"/>
  <c r="E40" i="21"/>
  <c r="E39" i="21" s="1"/>
  <c r="E38" i="21" s="1"/>
  <c r="J39" i="21"/>
  <c r="J38" i="21" s="1"/>
  <c r="G39" i="21"/>
  <c r="G38" i="21" s="1"/>
  <c r="M38" i="21"/>
  <c r="L38" i="21"/>
  <c r="K38" i="21"/>
  <c r="K64" i="21" s="1"/>
  <c r="K65" i="21" s="1"/>
  <c r="J37" i="21"/>
  <c r="I37" i="21"/>
  <c r="F37" i="21" s="1"/>
  <c r="H37" i="21"/>
  <c r="G37" i="21"/>
  <c r="E37" i="21"/>
  <c r="J36" i="21"/>
  <c r="I36" i="21"/>
  <c r="H36" i="21"/>
  <c r="G36" i="21"/>
  <c r="F36" i="21" s="1"/>
  <c r="E36" i="21"/>
  <c r="F35" i="21"/>
  <c r="F34" i="21"/>
  <c r="J33" i="21"/>
  <c r="I33" i="21"/>
  <c r="H33" i="21"/>
  <c r="G33" i="21"/>
  <c r="F33" i="21" s="1"/>
  <c r="E33" i="21"/>
  <c r="J32" i="21"/>
  <c r="I32" i="21"/>
  <c r="F32" i="21" s="1"/>
  <c r="H32" i="21"/>
  <c r="G32" i="21"/>
  <c r="E32" i="21"/>
  <c r="J31" i="21"/>
  <c r="I31" i="21"/>
  <c r="H31" i="21"/>
  <c r="H25" i="21" s="1"/>
  <c r="H22" i="21" s="1"/>
  <c r="H64" i="21" s="1"/>
  <c r="G31" i="21"/>
  <c r="F31" i="21" s="1"/>
  <c r="E31" i="21"/>
  <c r="J30" i="21"/>
  <c r="I30" i="21"/>
  <c r="F30" i="21" s="1"/>
  <c r="H30" i="21"/>
  <c r="G30" i="21"/>
  <c r="E30" i="21"/>
  <c r="J29" i="21"/>
  <c r="I29" i="21"/>
  <c r="H29" i="21"/>
  <c r="G29" i="21"/>
  <c r="F29" i="21" s="1"/>
  <c r="E29" i="21"/>
  <c r="J28" i="21"/>
  <c r="I28" i="21"/>
  <c r="F28" i="21" s="1"/>
  <c r="H28" i="21"/>
  <c r="G28" i="21"/>
  <c r="E28" i="21"/>
  <c r="J27" i="21"/>
  <c r="I27" i="21"/>
  <c r="H27" i="21"/>
  <c r="G27" i="21"/>
  <c r="F27" i="21" s="1"/>
  <c r="E27" i="21"/>
  <c r="J26" i="21"/>
  <c r="I26" i="21"/>
  <c r="I25" i="21" s="1"/>
  <c r="H26" i="21"/>
  <c r="G26" i="21"/>
  <c r="E26" i="21"/>
  <c r="E25" i="21" s="1"/>
  <c r="M25" i="21"/>
  <c r="L25" i="21"/>
  <c r="K25" i="21"/>
  <c r="J25" i="21"/>
  <c r="J22" i="21" s="1"/>
  <c r="F24" i="21"/>
  <c r="J23" i="21"/>
  <c r="I23" i="21"/>
  <c r="H23" i="21"/>
  <c r="G23" i="21"/>
  <c r="E23" i="21"/>
  <c r="E22" i="21" s="1"/>
  <c r="E64" i="21" s="1"/>
  <c r="M22" i="21"/>
  <c r="M64" i="21" s="1"/>
  <c r="M65" i="21" s="1"/>
  <c r="L22" i="21"/>
  <c r="L64" i="21" s="1"/>
  <c r="L65" i="21" s="1"/>
  <c r="K22" i="21"/>
  <c r="F15" i="21"/>
  <c r="E15" i="21"/>
  <c r="F13" i="21"/>
  <c r="E13" i="21"/>
  <c r="B13" i="21"/>
  <c r="I11" i="21"/>
  <c r="H11" i="21"/>
  <c r="F11" i="21"/>
  <c r="B11" i="21"/>
  <c r="B8" i="21"/>
  <c r="M65" i="22" l="1"/>
  <c r="F39" i="22"/>
  <c r="F38" i="22" s="1"/>
  <c r="E64" i="22"/>
  <c r="H105" i="22"/>
  <c r="H66" i="22"/>
  <c r="H65" i="22" s="1"/>
  <c r="F22" i="22"/>
  <c r="F64" i="22" s="1"/>
  <c r="J66" i="22"/>
  <c r="F56" i="22"/>
  <c r="I22" i="22"/>
  <c r="I64" i="22" s="1"/>
  <c r="F25" i="22"/>
  <c r="G68" i="22"/>
  <c r="F69" i="22"/>
  <c r="F68" i="22" s="1"/>
  <c r="G77" i="22"/>
  <c r="J39" i="22"/>
  <c r="J38" i="22" s="1"/>
  <c r="J64" i="22" s="1"/>
  <c r="F71" i="22"/>
  <c r="F83" i="22"/>
  <c r="F77" i="22" s="1"/>
  <c r="G56" i="22"/>
  <c r="G64" i="22" s="1"/>
  <c r="G86" i="22"/>
  <c r="E65" i="21"/>
  <c r="E105" i="21"/>
  <c r="F77" i="21"/>
  <c r="H66" i="21"/>
  <c r="I22" i="21"/>
  <c r="I64" i="21" s="1"/>
  <c r="F38" i="21"/>
  <c r="F56" i="21"/>
  <c r="H105" i="21"/>
  <c r="H65" i="21"/>
  <c r="H86" i="21"/>
  <c r="F23" i="21"/>
  <c r="G25" i="21"/>
  <c r="G22" i="21" s="1"/>
  <c r="F26" i="21"/>
  <c r="F25" i="21" s="1"/>
  <c r="J56" i="21"/>
  <c r="J64" i="21" s="1"/>
  <c r="G68" i="21"/>
  <c r="G66" i="21" s="1"/>
  <c r="F69" i="21"/>
  <c r="F68" i="21" s="1"/>
  <c r="F66" i="21" s="1"/>
  <c r="G56" i="21"/>
  <c r="J107" i="20"/>
  <c r="H107" i="20"/>
  <c r="G107" i="20"/>
  <c r="B107" i="20"/>
  <c r="J96" i="20"/>
  <c r="I96" i="20"/>
  <c r="H96" i="20"/>
  <c r="G96" i="20"/>
  <c r="E96" i="20"/>
  <c r="J95" i="20"/>
  <c r="I95" i="20"/>
  <c r="H95" i="20"/>
  <c r="G95" i="20"/>
  <c r="F95" i="20" s="1"/>
  <c r="E95" i="20"/>
  <c r="J94" i="20"/>
  <c r="I94" i="20"/>
  <c r="H94" i="20"/>
  <c r="G94" i="20"/>
  <c r="E94" i="20"/>
  <c r="J93" i="20"/>
  <c r="I93" i="20"/>
  <c r="F93" i="20" s="1"/>
  <c r="H93" i="20"/>
  <c r="G93" i="20"/>
  <c r="E93" i="20"/>
  <c r="J92" i="20"/>
  <c r="I92" i="20"/>
  <c r="H92" i="20"/>
  <c r="G92" i="20"/>
  <c r="F92" i="20" s="1"/>
  <c r="E92" i="20"/>
  <c r="J91" i="20"/>
  <c r="I91" i="20"/>
  <c r="H91" i="20"/>
  <c r="G91" i="20"/>
  <c r="E91" i="20"/>
  <c r="J90" i="20"/>
  <c r="I90" i="20"/>
  <c r="H90" i="20"/>
  <c r="G90" i="20"/>
  <c r="E90" i="20"/>
  <c r="J89" i="20"/>
  <c r="I89" i="20"/>
  <c r="H89" i="20"/>
  <c r="G89" i="20"/>
  <c r="E89" i="20"/>
  <c r="J88" i="20"/>
  <c r="J86" i="20" s="1"/>
  <c r="I88" i="20"/>
  <c r="H88" i="20"/>
  <c r="G88" i="20"/>
  <c r="E88" i="20"/>
  <c r="J87" i="20"/>
  <c r="I87" i="20"/>
  <c r="I86" i="20" s="1"/>
  <c r="H87" i="20"/>
  <c r="H86" i="20" s="1"/>
  <c r="G87" i="20"/>
  <c r="F87" i="20" s="1"/>
  <c r="E87" i="20"/>
  <c r="E86" i="20" s="1"/>
  <c r="M86" i="20"/>
  <c r="L86" i="20"/>
  <c r="K86" i="20"/>
  <c r="J85" i="20"/>
  <c r="I85" i="20"/>
  <c r="H85" i="20"/>
  <c r="G85" i="20"/>
  <c r="F85" i="20" s="1"/>
  <c r="E85" i="20"/>
  <c r="J84" i="20"/>
  <c r="I84" i="20"/>
  <c r="H84" i="20"/>
  <c r="G84" i="20"/>
  <c r="E84" i="20"/>
  <c r="J83" i="20"/>
  <c r="I83" i="20"/>
  <c r="H83" i="20"/>
  <c r="G83" i="20"/>
  <c r="E83" i="20"/>
  <c r="J82" i="20"/>
  <c r="I82" i="20"/>
  <c r="H82" i="20"/>
  <c r="G82" i="20"/>
  <c r="E82" i="20"/>
  <c r="F81" i="20"/>
  <c r="J80" i="20"/>
  <c r="I80" i="20"/>
  <c r="H80" i="20"/>
  <c r="G80" i="20"/>
  <c r="F80" i="20" s="1"/>
  <c r="E80" i="20"/>
  <c r="J79" i="20"/>
  <c r="I79" i="20"/>
  <c r="H79" i="20"/>
  <c r="G79" i="20"/>
  <c r="E79" i="20"/>
  <c r="J78" i="20"/>
  <c r="I78" i="20"/>
  <c r="I77" i="20" s="1"/>
  <c r="H78" i="20"/>
  <c r="G78" i="20"/>
  <c r="E78" i="20"/>
  <c r="E77" i="20" s="1"/>
  <c r="M77" i="20"/>
  <c r="L77" i="20"/>
  <c r="K77" i="20"/>
  <c r="M76" i="20"/>
  <c r="L76" i="20"/>
  <c r="K76" i="20"/>
  <c r="J76" i="20"/>
  <c r="I76" i="20"/>
  <c r="H76" i="20"/>
  <c r="G76" i="20"/>
  <c r="E76" i="20"/>
  <c r="M75" i="20"/>
  <c r="L75" i="20"/>
  <c r="K75" i="20"/>
  <c r="J75" i="20"/>
  <c r="I75" i="20"/>
  <c r="H75" i="20"/>
  <c r="F75" i="20" s="1"/>
  <c r="G75" i="20"/>
  <c r="E75" i="20"/>
  <c r="M74" i="20"/>
  <c r="L74" i="20"/>
  <c r="K74" i="20"/>
  <c r="J74" i="20"/>
  <c r="I74" i="20"/>
  <c r="H74" i="20"/>
  <c r="G74" i="20"/>
  <c r="E74" i="20"/>
  <c r="M73" i="20"/>
  <c r="L73" i="20"/>
  <c r="K73" i="20"/>
  <c r="J73" i="20"/>
  <c r="I73" i="20"/>
  <c r="H73" i="20"/>
  <c r="G73" i="20"/>
  <c r="E73" i="20"/>
  <c r="M72" i="20"/>
  <c r="L72" i="20"/>
  <c r="K72" i="20"/>
  <c r="J72" i="20"/>
  <c r="I72" i="20"/>
  <c r="H72" i="20"/>
  <c r="G72" i="20"/>
  <c r="E72" i="20"/>
  <c r="M71" i="20"/>
  <c r="L71" i="20"/>
  <c r="K71" i="20"/>
  <c r="J71" i="20"/>
  <c r="I71" i="20"/>
  <c r="H71" i="20"/>
  <c r="G71" i="20"/>
  <c r="E71" i="20"/>
  <c r="M70" i="20"/>
  <c r="L70" i="20"/>
  <c r="K70" i="20"/>
  <c r="J70" i="20"/>
  <c r="I70" i="20"/>
  <c r="H70" i="20"/>
  <c r="G70" i="20"/>
  <c r="E70" i="20"/>
  <c r="M69" i="20"/>
  <c r="L69" i="20"/>
  <c r="L68" i="20" s="1"/>
  <c r="K69" i="20"/>
  <c r="J69" i="20"/>
  <c r="J68" i="20" s="1"/>
  <c r="I69" i="20"/>
  <c r="H69" i="20"/>
  <c r="G69" i="20"/>
  <c r="E69" i="20"/>
  <c r="E68" i="20" s="1"/>
  <c r="E66" i="20" s="1"/>
  <c r="M68" i="20"/>
  <c r="M66" i="20" s="1"/>
  <c r="K68" i="20"/>
  <c r="K66" i="20" s="1"/>
  <c r="F67" i="20"/>
  <c r="J63" i="20"/>
  <c r="I63" i="20"/>
  <c r="H63" i="20"/>
  <c r="G63" i="20"/>
  <c r="E63" i="20"/>
  <c r="J62" i="20"/>
  <c r="I62" i="20"/>
  <c r="H62" i="20"/>
  <c r="G62" i="20"/>
  <c r="F62" i="20" s="1"/>
  <c r="E62" i="20"/>
  <c r="F61" i="20"/>
  <c r="J60" i="20"/>
  <c r="I60" i="20"/>
  <c r="H60" i="20"/>
  <c r="G60" i="20"/>
  <c r="E60" i="20"/>
  <c r="J59" i="20"/>
  <c r="I59" i="20"/>
  <c r="H59" i="20"/>
  <c r="G59" i="20"/>
  <c r="E59" i="20"/>
  <c r="J58" i="20"/>
  <c r="I58" i="20"/>
  <c r="H58" i="20"/>
  <c r="G58" i="20"/>
  <c r="E58" i="20"/>
  <c r="J57" i="20"/>
  <c r="I57" i="20"/>
  <c r="I56" i="20" s="1"/>
  <c r="H57" i="20"/>
  <c r="G57" i="20"/>
  <c r="E57" i="20"/>
  <c r="E56" i="20" s="1"/>
  <c r="M56" i="20"/>
  <c r="L56" i="20"/>
  <c r="K56" i="20"/>
  <c r="J56" i="20"/>
  <c r="H56" i="20"/>
  <c r="J55" i="20"/>
  <c r="I55" i="20"/>
  <c r="H55" i="20"/>
  <c r="G55" i="20"/>
  <c r="F55" i="20" s="1"/>
  <c r="E55" i="20"/>
  <c r="J54" i="20"/>
  <c r="I54" i="20"/>
  <c r="H54" i="20"/>
  <c r="G54" i="20"/>
  <c r="E54" i="20"/>
  <c r="J53" i="20"/>
  <c r="I53" i="20"/>
  <c r="H53" i="20"/>
  <c r="G53" i="20"/>
  <c r="E53" i="20"/>
  <c r="J52" i="20"/>
  <c r="I52" i="20"/>
  <c r="H52" i="20"/>
  <c r="F52" i="20" s="1"/>
  <c r="G52" i="20"/>
  <c r="E52" i="20"/>
  <c r="J51" i="20"/>
  <c r="I51" i="20"/>
  <c r="H51" i="20"/>
  <c r="F51" i="20" s="1"/>
  <c r="G51" i="20"/>
  <c r="E51" i="20"/>
  <c r="J50" i="20"/>
  <c r="I50" i="20"/>
  <c r="H50" i="20"/>
  <c r="G50" i="20"/>
  <c r="E50" i="20"/>
  <c r="J49" i="20"/>
  <c r="I49" i="20"/>
  <c r="H49" i="20"/>
  <c r="F49" i="20" s="1"/>
  <c r="G49" i="20"/>
  <c r="E49" i="20"/>
  <c r="J48" i="20"/>
  <c r="I48" i="20"/>
  <c r="H48" i="20"/>
  <c r="F48" i="20" s="1"/>
  <c r="G48" i="20"/>
  <c r="E48" i="20"/>
  <c r="J47" i="20"/>
  <c r="I47" i="20"/>
  <c r="H47" i="20"/>
  <c r="G47" i="20"/>
  <c r="F47" i="20"/>
  <c r="E47" i="20"/>
  <c r="J46" i="20"/>
  <c r="I46" i="20"/>
  <c r="H46" i="20"/>
  <c r="G46" i="20"/>
  <c r="E46" i="20"/>
  <c r="J45" i="20"/>
  <c r="I45" i="20"/>
  <c r="H45" i="20"/>
  <c r="G45" i="20"/>
  <c r="E45" i="20"/>
  <c r="J44" i="20"/>
  <c r="I44" i="20"/>
  <c r="H44" i="20"/>
  <c r="G44" i="20"/>
  <c r="E44" i="20"/>
  <c r="J43" i="20"/>
  <c r="I43" i="20"/>
  <c r="H43" i="20"/>
  <c r="G43" i="20"/>
  <c r="F43" i="20" s="1"/>
  <c r="E43" i="20"/>
  <c r="J42" i="20"/>
  <c r="I42" i="20"/>
  <c r="H42" i="20"/>
  <c r="G42" i="20"/>
  <c r="E42" i="20"/>
  <c r="J41" i="20"/>
  <c r="I41" i="20"/>
  <c r="H41" i="20"/>
  <c r="G41" i="20"/>
  <c r="E41" i="20"/>
  <c r="J40" i="20"/>
  <c r="J39" i="20" s="1"/>
  <c r="J38" i="20" s="1"/>
  <c r="I40" i="20"/>
  <c r="H40" i="20"/>
  <c r="G40" i="20"/>
  <c r="E40" i="20"/>
  <c r="E39" i="20" s="1"/>
  <c r="E38" i="20" s="1"/>
  <c r="M38" i="20"/>
  <c r="L38" i="20"/>
  <c r="K38" i="20"/>
  <c r="J37" i="20"/>
  <c r="I37" i="20"/>
  <c r="H37" i="20"/>
  <c r="G37" i="20"/>
  <c r="E37" i="20"/>
  <c r="J36" i="20"/>
  <c r="I36" i="20"/>
  <c r="F36" i="20" s="1"/>
  <c r="H36" i="20"/>
  <c r="G36" i="20"/>
  <c r="E36" i="20"/>
  <c r="F35" i="20"/>
  <c r="F34" i="20"/>
  <c r="J33" i="20"/>
  <c r="I33" i="20"/>
  <c r="H33" i="20"/>
  <c r="G33" i="20"/>
  <c r="E33" i="20"/>
  <c r="J32" i="20"/>
  <c r="I32" i="20"/>
  <c r="H32" i="20"/>
  <c r="G32" i="20"/>
  <c r="E32" i="20"/>
  <c r="J31" i="20"/>
  <c r="J25" i="20" s="1"/>
  <c r="J22" i="20" s="1"/>
  <c r="J64" i="20" s="1"/>
  <c r="I31" i="20"/>
  <c r="H31" i="20"/>
  <c r="G31" i="20"/>
  <c r="E31" i="20"/>
  <c r="J30" i="20"/>
  <c r="I30" i="20"/>
  <c r="H30" i="20"/>
  <c r="G30" i="20"/>
  <c r="F30" i="20" s="1"/>
  <c r="E30" i="20"/>
  <c r="J29" i="20"/>
  <c r="I29" i="20"/>
  <c r="H29" i="20"/>
  <c r="G29" i="20"/>
  <c r="E29" i="20"/>
  <c r="J28" i="20"/>
  <c r="I28" i="20"/>
  <c r="H28" i="20"/>
  <c r="G28" i="20"/>
  <c r="E28" i="20"/>
  <c r="J27" i="20"/>
  <c r="I27" i="20"/>
  <c r="H27" i="20"/>
  <c r="G27" i="20"/>
  <c r="F27" i="20" s="1"/>
  <c r="E27" i="20"/>
  <c r="J26" i="20"/>
  <c r="I26" i="20"/>
  <c r="H26" i="20"/>
  <c r="G26" i="20"/>
  <c r="E26" i="20"/>
  <c r="M25" i="20"/>
  <c r="L25" i="20"/>
  <c r="K25" i="20"/>
  <c r="K22" i="20" s="1"/>
  <c r="K64" i="20" s="1"/>
  <c r="K65" i="20" s="1"/>
  <c r="F24" i="20"/>
  <c r="J23" i="20"/>
  <c r="I23" i="20"/>
  <c r="H23" i="20"/>
  <c r="G23" i="20"/>
  <c r="F23" i="20" s="1"/>
  <c r="E23" i="20"/>
  <c r="M22" i="20"/>
  <c r="M64" i="20" s="1"/>
  <c r="L22" i="20"/>
  <c r="L64" i="20" s="1"/>
  <c r="F15" i="20"/>
  <c r="E15" i="20"/>
  <c r="F13" i="20"/>
  <c r="E13" i="20"/>
  <c r="B13" i="20"/>
  <c r="I11" i="20"/>
  <c r="H11" i="20"/>
  <c r="F11" i="20"/>
  <c r="B11" i="20"/>
  <c r="B8" i="20"/>
  <c r="J107" i="19"/>
  <c r="H107" i="19"/>
  <c r="G107" i="19"/>
  <c r="B107" i="19"/>
  <c r="J96" i="19"/>
  <c r="I96" i="19"/>
  <c r="H96" i="19"/>
  <c r="G96" i="19"/>
  <c r="E96" i="19"/>
  <c r="J95" i="19"/>
  <c r="I95" i="19"/>
  <c r="H95" i="19"/>
  <c r="G95" i="19"/>
  <c r="F95" i="19" s="1"/>
  <c r="E95" i="19"/>
  <c r="J94" i="19"/>
  <c r="I94" i="19"/>
  <c r="H94" i="19"/>
  <c r="G94" i="19"/>
  <c r="F94" i="19" s="1"/>
  <c r="E94" i="19"/>
  <c r="J93" i="19"/>
  <c r="I93" i="19"/>
  <c r="H93" i="19"/>
  <c r="G93" i="19"/>
  <c r="E93" i="19"/>
  <c r="J92" i="19"/>
  <c r="I92" i="19"/>
  <c r="H92" i="19"/>
  <c r="G92" i="19"/>
  <c r="F92" i="19" s="1"/>
  <c r="E92" i="19"/>
  <c r="J91" i="19"/>
  <c r="I91" i="19"/>
  <c r="H91" i="19"/>
  <c r="G91" i="19"/>
  <c r="E91" i="19"/>
  <c r="J90" i="19"/>
  <c r="I90" i="19"/>
  <c r="H90" i="19"/>
  <c r="G90" i="19"/>
  <c r="E90" i="19"/>
  <c r="J89" i="19"/>
  <c r="I89" i="19"/>
  <c r="H89" i="19"/>
  <c r="G89" i="19"/>
  <c r="E89" i="19"/>
  <c r="J88" i="19"/>
  <c r="J86" i="19" s="1"/>
  <c r="I88" i="19"/>
  <c r="H88" i="19"/>
  <c r="G88" i="19"/>
  <c r="E88" i="19"/>
  <c r="J87" i="19"/>
  <c r="I87" i="19"/>
  <c r="I86" i="19" s="1"/>
  <c r="H87" i="19"/>
  <c r="H86" i="19" s="1"/>
  <c r="G87" i="19"/>
  <c r="F87" i="19" s="1"/>
  <c r="E87" i="19"/>
  <c r="E86" i="19" s="1"/>
  <c r="M86" i="19"/>
  <c r="L86" i="19"/>
  <c r="K86" i="19"/>
  <c r="J85" i="19"/>
  <c r="I85" i="19"/>
  <c r="F85" i="19" s="1"/>
  <c r="H85" i="19"/>
  <c r="G85" i="19"/>
  <c r="E85" i="19"/>
  <c r="J84" i="19"/>
  <c r="I84" i="19"/>
  <c r="H84" i="19"/>
  <c r="G84" i="19"/>
  <c r="E84" i="19"/>
  <c r="J83" i="19"/>
  <c r="I83" i="19"/>
  <c r="H83" i="19"/>
  <c r="G83" i="19"/>
  <c r="E83" i="19"/>
  <c r="J82" i="19"/>
  <c r="I82" i="19"/>
  <c r="H82" i="19"/>
  <c r="G82" i="19"/>
  <c r="E82" i="19"/>
  <c r="F81" i="19"/>
  <c r="J80" i="19"/>
  <c r="I80" i="19"/>
  <c r="H80" i="19"/>
  <c r="G80" i="19"/>
  <c r="F80" i="19" s="1"/>
  <c r="E80" i="19"/>
  <c r="J79" i="19"/>
  <c r="I79" i="19"/>
  <c r="H79" i="19"/>
  <c r="G79" i="19"/>
  <c r="F79" i="19" s="1"/>
  <c r="E79" i="19"/>
  <c r="J78" i="19"/>
  <c r="I78" i="19"/>
  <c r="I77" i="19" s="1"/>
  <c r="H78" i="19"/>
  <c r="G78" i="19"/>
  <c r="E78" i="19"/>
  <c r="E77" i="19" s="1"/>
  <c r="M77" i="19"/>
  <c r="L77" i="19"/>
  <c r="K77" i="19"/>
  <c r="M76" i="19"/>
  <c r="L76" i="19"/>
  <c r="K76" i="19"/>
  <c r="J76" i="19"/>
  <c r="I76" i="19"/>
  <c r="H76" i="19"/>
  <c r="G76" i="19"/>
  <c r="F76" i="19" s="1"/>
  <c r="E76" i="19"/>
  <c r="M75" i="19"/>
  <c r="L75" i="19"/>
  <c r="K75" i="19"/>
  <c r="J75" i="19"/>
  <c r="I75" i="19"/>
  <c r="H75" i="19"/>
  <c r="G75" i="19"/>
  <c r="F75" i="19" s="1"/>
  <c r="E75" i="19"/>
  <c r="M74" i="19"/>
  <c r="L74" i="19"/>
  <c r="K74" i="19"/>
  <c r="J74" i="19"/>
  <c r="I74" i="19"/>
  <c r="H74" i="19"/>
  <c r="G74" i="19"/>
  <c r="E74" i="19"/>
  <c r="M73" i="19"/>
  <c r="L73" i="19"/>
  <c r="K73" i="19"/>
  <c r="J73" i="19"/>
  <c r="I73" i="19"/>
  <c r="H73" i="19"/>
  <c r="F73" i="19" s="1"/>
  <c r="G73" i="19"/>
  <c r="E73" i="19"/>
  <c r="M72" i="19"/>
  <c r="L72" i="19"/>
  <c r="K72" i="19"/>
  <c r="J72" i="19"/>
  <c r="I72" i="19"/>
  <c r="H72" i="19"/>
  <c r="G72" i="19"/>
  <c r="E72" i="19"/>
  <c r="M71" i="19"/>
  <c r="L71" i="19"/>
  <c r="K71" i="19"/>
  <c r="J71" i="19"/>
  <c r="I71" i="19"/>
  <c r="H71" i="19"/>
  <c r="G71" i="19"/>
  <c r="E71" i="19"/>
  <c r="M70" i="19"/>
  <c r="L70" i="19"/>
  <c r="K70" i="19"/>
  <c r="J70" i="19"/>
  <c r="I70" i="19"/>
  <c r="H70" i="19"/>
  <c r="G70" i="19"/>
  <c r="E70" i="19"/>
  <c r="M69" i="19"/>
  <c r="L69" i="19"/>
  <c r="L68" i="19" s="1"/>
  <c r="K69" i="19"/>
  <c r="J69" i="19"/>
  <c r="I69" i="19"/>
  <c r="H69" i="19"/>
  <c r="H68" i="19" s="1"/>
  <c r="G69" i="19"/>
  <c r="E69" i="19"/>
  <c r="E68" i="19" s="1"/>
  <c r="E66" i="19" s="1"/>
  <c r="M68" i="19"/>
  <c r="M66" i="19" s="1"/>
  <c r="K68" i="19"/>
  <c r="K66" i="19" s="1"/>
  <c r="F67" i="19"/>
  <c r="J63" i="19"/>
  <c r="I63" i="19"/>
  <c r="H63" i="19"/>
  <c r="G63" i="19"/>
  <c r="E63" i="19"/>
  <c r="J62" i="19"/>
  <c r="I62" i="19"/>
  <c r="H62" i="19"/>
  <c r="G62" i="19"/>
  <c r="F62" i="19"/>
  <c r="E62" i="19"/>
  <c r="F61" i="19"/>
  <c r="J60" i="19"/>
  <c r="I60" i="19"/>
  <c r="H60" i="19"/>
  <c r="G60" i="19"/>
  <c r="E60" i="19"/>
  <c r="J59" i="19"/>
  <c r="I59" i="19"/>
  <c r="H59" i="19"/>
  <c r="G59" i="19"/>
  <c r="F59" i="19" s="1"/>
  <c r="E59" i="19"/>
  <c r="J58" i="19"/>
  <c r="I58" i="19"/>
  <c r="H58" i="19"/>
  <c r="G58" i="19"/>
  <c r="E58" i="19"/>
  <c r="J57" i="19"/>
  <c r="J56" i="19" s="1"/>
  <c r="I57" i="19"/>
  <c r="I56" i="19" s="1"/>
  <c r="H57" i="19"/>
  <c r="G57" i="19"/>
  <c r="E57" i="19"/>
  <c r="E56" i="19" s="1"/>
  <c r="M56" i="19"/>
  <c r="L56" i="19"/>
  <c r="K56" i="19"/>
  <c r="H56" i="19"/>
  <c r="J55" i="19"/>
  <c r="I55" i="19"/>
  <c r="H55" i="19"/>
  <c r="G55" i="19"/>
  <c r="F55" i="19" s="1"/>
  <c r="E55" i="19"/>
  <c r="J54" i="19"/>
  <c r="I54" i="19"/>
  <c r="H54" i="19"/>
  <c r="G54" i="19"/>
  <c r="E54" i="19"/>
  <c r="J53" i="19"/>
  <c r="I53" i="19"/>
  <c r="H53" i="19"/>
  <c r="G53" i="19"/>
  <c r="F53" i="19" s="1"/>
  <c r="E53" i="19"/>
  <c r="J52" i="19"/>
  <c r="I52" i="19"/>
  <c r="H52" i="19"/>
  <c r="G52" i="19"/>
  <c r="E52" i="19"/>
  <c r="J51" i="19"/>
  <c r="I51" i="19"/>
  <c r="F51" i="19" s="1"/>
  <c r="H51" i="19"/>
  <c r="G51" i="19"/>
  <c r="E51" i="19"/>
  <c r="J50" i="19"/>
  <c r="I50" i="19"/>
  <c r="H50" i="19"/>
  <c r="G50" i="19"/>
  <c r="E50" i="19"/>
  <c r="J49" i="19"/>
  <c r="I49" i="19"/>
  <c r="H49" i="19"/>
  <c r="G49" i="19"/>
  <c r="F49" i="19" s="1"/>
  <c r="E49" i="19"/>
  <c r="J48" i="19"/>
  <c r="I48" i="19"/>
  <c r="H48" i="19"/>
  <c r="G48" i="19"/>
  <c r="E48" i="19"/>
  <c r="J47" i="19"/>
  <c r="I47" i="19"/>
  <c r="H47" i="19"/>
  <c r="G47" i="19"/>
  <c r="F47" i="19"/>
  <c r="E47" i="19"/>
  <c r="J46" i="19"/>
  <c r="I46" i="19"/>
  <c r="H46" i="19"/>
  <c r="G46" i="19"/>
  <c r="E46" i="19"/>
  <c r="J45" i="19"/>
  <c r="I45" i="19"/>
  <c r="H45" i="19"/>
  <c r="G45" i="19"/>
  <c r="E45" i="19"/>
  <c r="J44" i="19"/>
  <c r="I44" i="19"/>
  <c r="H44" i="19"/>
  <c r="G44" i="19"/>
  <c r="E44" i="19"/>
  <c r="J43" i="19"/>
  <c r="I43" i="19"/>
  <c r="H43" i="19"/>
  <c r="G43" i="19"/>
  <c r="F43" i="19"/>
  <c r="E43" i="19"/>
  <c r="J42" i="19"/>
  <c r="I42" i="19"/>
  <c r="H42" i="19"/>
  <c r="G42" i="19"/>
  <c r="E42" i="19"/>
  <c r="J41" i="19"/>
  <c r="I41" i="19"/>
  <c r="H41" i="19"/>
  <c r="G41" i="19"/>
  <c r="F41" i="19" s="1"/>
  <c r="E41" i="19"/>
  <c r="J40" i="19"/>
  <c r="I40" i="19"/>
  <c r="H40" i="19"/>
  <c r="F40" i="19" s="1"/>
  <c r="G40" i="19"/>
  <c r="E40" i="19"/>
  <c r="M38" i="19"/>
  <c r="L38" i="19"/>
  <c r="K38" i="19"/>
  <c r="J37" i="19"/>
  <c r="I37" i="19"/>
  <c r="H37" i="19"/>
  <c r="G37" i="19"/>
  <c r="E37" i="19"/>
  <c r="J36" i="19"/>
  <c r="I36" i="19"/>
  <c r="H36" i="19"/>
  <c r="G36" i="19"/>
  <c r="E36" i="19"/>
  <c r="F35" i="19"/>
  <c r="F34" i="19"/>
  <c r="J33" i="19"/>
  <c r="I33" i="19"/>
  <c r="H33" i="19"/>
  <c r="H25" i="19" s="1"/>
  <c r="G33" i="19"/>
  <c r="F33" i="19" s="1"/>
  <c r="E33" i="19"/>
  <c r="J32" i="19"/>
  <c r="I32" i="19"/>
  <c r="H32" i="19"/>
  <c r="G32" i="19"/>
  <c r="E32" i="19"/>
  <c r="J31" i="19"/>
  <c r="I31" i="19"/>
  <c r="H31" i="19"/>
  <c r="G31" i="19"/>
  <c r="E31" i="19"/>
  <c r="J30" i="19"/>
  <c r="I30" i="19"/>
  <c r="H30" i="19"/>
  <c r="G30" i="19"/>
  <c r="F30" i="19" s="1"/>
  <c r="E30" i="19"/>
  <c r="J29" i="19"/>
  <c r="I29" i="19"/>
  <c r="H29" i="19"/>
  <c r="G29" i="19"/>
  <c r="E29" i="19"/>
  <c r="J28" i="19"/>
  <c r="I28" i="19"/>
  <c r="H28" i="19"/>
  <c r="G28" i="19"/>
  <c r="E28" i="19"/>
  <c r="J27" i="19"/>
  <c r="I27" i="19"/>
  <c r="H27" i="19"/>
  <c r="G27" i="19"/>
  <c r="E27" i="19"/>
  <c r="J26" i="19"/>
  <c r="J25" i="19" s="1"/>
  <c r="I26" i="19"/>
  <c r="H26" i="19"/>
  <c r="G26" i="19"/>
  <c r="E26" i="19"/>
  <c r="M25" i="19"/>
  <c r="M22" i="19" s="1"/>
  <c r="M64" i="19" s="1"/>
  <c r="M65" i="19" s="1"/>
  <c r="L25" i="19"/>
  <c r="K25" i="19"/>
  <c r="F24" i="19"/>
  <c r="J23" i="19"/>
  <c r="I23" i="19"/>
  <c r="H23" i="19"/>
  <c r="G23" i="19"/>
  <c r="E23" i="19"/>
  <c r="L22" i="19"/>
  <c r="L64" i="19" s="1"/>
  <c r="K22" i="19"/>
  <c r="K64" i="19" s="1"/>
  <c r="F15" i="19"/>
  <c r="E15" i="19"/>
  <c r="F13" i="19"/>
  <c r="E13" i="19"/>
  <c r="B13" i="19"/>
  <c r="I11" i="19"/>
  <c r="H11" i="19"/>
  <c r="F11" i="19"/>
  <c r="B11" i="19"/>
  <c r="B8" i="19"/>
  <c r="J107" i="18"/>
  <c r="H107" i="18"/>
  <c r="G107" i="18"/>
  <c r="B107" i="18"/>
  <c r="J96" i="18"/>
  <c r="I96" i="18"/>
  <c r="H96" i="18"/>
  <c r="G96" i="18"/>
  <c r="E96" i="18"/>
  <c r="J95" i="18"/>
  <c r="I95" i="18"/>
  <c r="H95" i="18"/>
  <c r="G95" i="18"/>
  <c r="E95" i="18"/>
  <c r="J94" i="18"/>
  <c r="I94" i="18"/>
  <c r="H94" i="18"/>
  <c r="G94" i="18"/>
  <c r="F94" i="18"/>
  <c r="E94" i="18"/>
  <c r="J93" i="18"/>
  <c r="I93" i="18"/>
  <c r="H93" i="18"/>
  <c r="G93" i="18"/>
  <c r="E93" i="18"/>
  <c r="J92" i="18"/>
  <c r="I92" i="18"/>
  <c r="H92" i="18"/>
  <c r="G92" i="18"/>
  <c r="F92" i="18" s="1"/>
  <c r="E92" i="18"/>
  <c r="J91" i="18"/>
  <c r="I91" i="18"/>
  <c r="H91" i="18"/>
  <c r="G91" i="18"/>
  <c r="E91" i="18"/>
  <c r="J90" i="18"/>
  <c r="I90" i="18"/>
  <c r="H90" i="18"/>
  <c r="F90" i="18" s="1"/>
  <c r="G90" i="18"/>
  <c r="E90" i="18"/>
  <c r="J89" i="18"/>
  <c r="I89" i="18"/>
  <c r="H89" i="18"/>
  <c r="G89" i="18"/>
  <c r="F89" i="18" s="1"/>
  <c r="E89" i="18"/>
  <c r="J88" i="18"/>
  <c r="J86" i="18" s="1"/>
  <c r="I88" i="18"/>
  <c r="H88" i="18"/>
  <c r="G88" i="18"/>
  <c r="E88" i="18"/>
  <c r="J87" i="18"/>
  <c r="I87" i="18"/>
  <c r="I86" i="18" s="1"/>
  <c r="H87" i="18"/>
  <c r="F87" i="18" s="1"/>
  <c r="G87" i="18"/>
  <c r="E87" i="18"/>
  <c r="M86" i="18"/>
  <c r="L86" i="18"/>
  <c r="K86" i="18"/>
  <c r="G86" i="18"/>
  <c r="J85" i="18"/>
  <c r="I85" i="18"/>
  <c r="H85" i="18"/>
  <c r="G85" i="18"/>
  <c r="E85" i="18"/>
  <c r="J84" i="18"/>
  <c r="I84" i="18"/>
  <c r="H84" i="18"/>
  <c r="G84" i="18"/>
  <c r="E84" i="18"/>
  <c r="J83" i="18"/>
  <c r="I83" i="18"/>
  <c r="H83" i="18"/>
  <c r="G83" i="18"/>
  <c r="E83" i="18"/>
  <c r="J82" i="18"/>
  <c r="I82" i="18"/>
  <c r="H82" i="18"/>
  <c r="G82" i="18"/>
  <c r="E82" i="18"/>
  <c r="F81" i="18"/>
  <c r="J80" i="18"/>
  <c r="I80" i="18"/>
  <c r="H80" i="18"/>
  <c r="G80" i="18"/>
  <c r="E80" i="18"/>
  <c r="J79" i="18"/>
  <c r="I79" i="18"/>
  <c r="H79" i="18"/>
  <c r="G79" i="18"/>
  <c r="F79" i="18" s="1"/>
  <c r="E79" i="18"/>
  <c r="J78" i="18"/>
  <c r="J77" i="18" s="1"/>
  <c r="I78" i="18"/>
  <c r="H78" i="18"/>
  <c r="G78" i="18"/>
  <c r="E78" i="18"/>
  <c r="M77" i="18"/>
  <c r="L77" i="18"/>
  <c r="K77" i="18"/>
  <c r="E77" i="18"/>
  <c r="M76" i="18"/>
  <c r="L76" i="18"/>
  <c r="K76" i="18"/>
  <c r="J76" i="18"/>
  <c r="I76" i="18"/>
  <c r="H76" i="18"/>
  <c r="G76" i="18"/>
  <c r="F76" i="18"/>
  <c r="E76" i="18"/>
  <c r="M75" i="18"/>
  <c r="L75" i="18"/>
  <c r="K75" i="18"/>
  <c r="J75" i="18"/>
  <c r="I75" i="18"/>
  <c r="H75" i="18"/>
  <c r="G75" i="18"/>
  <c r="F75" i="18" s="1"/>
  <c r="E75" i="18"/>
  <c r="M74" i="18"/>
  <c r="L74" i="18"/>
  <c r="K74" i="18"/>
  <c r="J74" i="18"/>
  <c r="I74" i="18"/>
  <c r="H74" i="18"/>
  <c r="G74" i="18"/>
  <c r="E74" i="18"/>
  <c r="M73" i="18"/>
  <c r="L73" i="18"/>
  <c r="K73" i="18"/>
  <c r="J73" i="18"/>
  <c r="I73" i="18"/>
  <c r="H73" i="18"/>
  <c r="G73" i="18"/>
  <c r="F73" i="18" s="1"/>
  <c r="E73" i="18"/>
  <c r="M72" i="18"/>
  <c r="L72" i="18"/>
  <c r="K72" i="18"/>
  <c r="J72" i="18"/>
  <c r="I72" i="18"/>
  <c r="H72" i="18"/>
  <c r="G72" i="18"/>
  <c r="F72" i="18" s="1"/>
  <c r="E72" i="18"/>
  <c r="M71" i="18"/>
  <c r="L71" i="18"/>
  <c r="K71" i="18"/>
  <c r="J71" i="18"/>
  <c r="I71" i="18"/>
  <c r="H71" i="18"/>
  <c r="G71" i="18"/>
  <c r="E71" i="18"/>
  <c r="M70" i="18"/>
  <c r="L70" i="18"/>
  <c r="K70" i="18"/>
  <c r="J70" i="18"/>
  <c r="I70" i="18"/>
  <c r="H70" i="18"/>
  <c r="G70" i="18"/>
  <c r="F70" i="18" s="1"/>
  <c r="E70" i="18"/>
  <c r="M69" i="18"/>
  <c r="M68" i="18" s="1"/>
  <c r="M66" i="18" s="1"/>
  <c r="L69" i="18"/>
  <c r="K69" i="18"/>
  <c r="K68" i="18" s="1"/>
  <c r="J69" i="18"/>
  <c r="J68" i="18" s="1"/>
  <c r="I69" i="18"/>
  <c r="H69" i="18"/>
  <c r="H68" i="18" s="1"/>
  <c r="G69" i="18"/>
  <c r="E69" i="18"/>
  <c r="E68" i="18" s="1"/>
  <c r="L68" i="18"/>
  <c r="L66" i="18" s="1"/>
  <c r="F67" i="18"/>
  <c r="J63" i="18"/>
  <c r="I63" i="18"/>
  <c r="H63" i="18"/>
  <c r="G63" i="18"/>
  <c r="F63" i="18" s="1"/>
  <c r="E63" i="18"/>
  <c r="J62" i="18"/>
  <c r="I62" i="18"/>
  <c r="H62" i="18"/>
  <c r="G62" i="18"/>
  <c r="G56" i="18" s="1"/>
  <c r="E62" i="18"/>
  <c r="F61" i="18"/>
  <c r="J60" i="18"/>
  <c r="I60" i="18"/>
  <c r="H60" i="18"/>
  <c r="G60" i="18"/>
  <c r="F60" i="18" s="1"/>
  <c r="E60" i="18"/>
  <c r="J59" i="18"/>
  <c r="I59" i="18"/>
  <c r="H59" i="18"/>
  <c r="G59" i="18"/>
  <c r="E59" i="18"/>
  <c r="J58" i="18"/>
  <c r="I58" i="18"/>
  <c r="H58" i="18"/>
  <c r="G58" i="18"/>
  <c r="E58" i="18"/>
  <c r="J57" i="18"/>
  <c r="I57" i="18"/>
  <c r="H57" i="18"/>
  <c r="G57" i="18"/>
  <c r="E57" i="18"/>
  <c r="M56" i="18"/>
  <c r="L56" i="18"/>
  <c r="K56" i="18"/>
  <c r="I56" i="18"/>
  <c r="J55" i="18"/>
  <c r="I55" i="18"/>
  <c r="H55" i="18"/>
  <c r="G55" i="18"/>
  <c r="E55" i="18"/>
  <c r="J54" i="18"/>
  <c r="I54" i="18"/>
  <c r="H54" i="18"/>
  <c r="F54" i="18" s="1"/>
  <c r="G54" i="18"/>
  <c r="E54" i="18"/>
  <c r="J53" i="18"/>
  <c r="I53" i="18"/>
  <c r="H53" i="18"/>
  <c r="F53" i="18" s="1"/>
  <c r="G53" i="18"/>
  <c r="E53" i="18"/>
  <c r="J52" i="18"/>
  <c r="I52" i="18"/>
  <c r="H52" i="18"/>
  <c r="G52" i="18"/>
  <c r="E52" i="18"/>
  <c r="J51" i="18"/>
  <c r="I51" i="18"/>
  <c r="H51" i="18"/>
  <c r="G51" i="18"/>
  <c r="F51" i="18" s="1"/>
  <c r="E51" i="18"/>
  <c r="J50" i="18"/>
  <c r="I50" i="18"/>
  <c r="H50" i="18"/>
  <c r="G50" i="18"/>
  <c r="E50" i="18"/>
  <c r="J49" i="18"/>
  <c r="I49" i="18"/>
  <c r="H49" i="18"/>
  <c r="G49" i="18"/>
  <c r="E49" i="18"/>
  <c r="J48" i="18"/>
  <c r="I48" i="18"/>
  <c r="H48" i="18"/>
  <c r="G48" i="18"/>
  <c r="F48" i="18" s="1"/>
  <c r="E48" i="18"/>
  <c r="J47" i="18"/>
  <c r="I47" i="18"/>
  <c r="H47" i="18"/>
  <c r="G47" i="18"/>
  <c r="E47" i="18"/>
  <c r="J46" i="18"/>
  <c r="I46" i="18"/>
  <c r="H46" i="18"/>
  <c r="F46" i="18" s="1"/>
  <c r="G46" i="18"/>
  <c r="E46" i="18"/>
  <c r="J45" i="18"/>
  <c r="I45" i="18"/>
  <c r="H45" i="18"/>
  <c r="G45" i="18"/>
  <c r="E45" i="18"/>
  <c r="J44" i="18"/>
  <c r="I44" i="18"/>
  <c r="H44" i="18"/>
  <c r="G44" i="18"/>
  <c r="E44" i="18"/>
  <c r="J43" i="18"/>
  <c r="I43" i="18"/>
  <c r="H43" i="18"/>
  <c r="G43" i="18"/>
  <c r="F43" i="18" s="1"/>
  <c r="E43" i="18"/>
  <c r="J42" i="18"/>
  <c r="I42" i="18"/>
  <c r="H42" i="18"/>
  <c r="G42" i="18"/>
  <c r="F42" i="18" s="1"/>
  <c r="E42" i="18"/>
  <c r="J41" i="18"/>
  <c r="I41" i="18"/>
  <c r="H41" i="18"/>
  <c r="G41" i="18"/>
  <c r="E41" i="18"/>
  <c r="J40" i="18"/>
  <c r="I40" i="18"/>
  <c r="H40" i="18"/>
  <c r="G40" i="18"/>
  <c r="F40" i="18" s="1"/>
  <c r="E40" i="18"/>
  <c r="E39" i="18" s="1"/>
  <c r="E38" i="18" s="1"/>
  <c r="M38" i="18"/>
  <c r="L38" i="18"/>
  <c r="K38" i="18"/>
  <c r="J37" i="18"/>
  <c r="I37" i="18"/>
  <c r="H37" i="18"/>
  <c r="G37" i="18"/>
  <c r="F37" i="18" s="1"/>
  <c r="E37" i="18"/>
  <c r="J36" i="18"/>
  <c r="I36" i="18"/>
  <c r="H36" i="18"/>
  <c r="G36" i="18"/>
  <c r="E36" i="18"/>
  <c r="F35" i="18"/>
  <c r="F34" i="18"/>
  <c r="J33" i="18"/>
  <c r="I33" i="18"/>
  <c r="H33" i="18"/>
  <c r="G33" i="18"/>
  <c r="F33" i="18" s="1"/>
  <c r="E33" i="18"/>
  <c r="J32" i="18"/>
  <c r="I32" i="18"/>
  <c r="H32" i="18"/>
  <c r="G32" i="18"/>
  <c r="E32" i="18"/>
  <c r="J31" i="18"/>
  <c r="I31" i="18"/>
  <c r="H31" i="18"/>
  <c r="G31" i="18"/>
  <c r="E31" i="18"/>
  <c r="J30" i="18"/>
  <c r="I30" i="18"/>
  <c r="H30" i="18"/>
  <c r="G30" i="18"/>
  <c r="F30" i="18"/>
  <c r="E30" i="18"/>
  <c r="J29" i="18"/>
  <c r="I29" i="18"/>
  <c r="H29" i="18"/>
  <c r="G29" i="18"/>
  <c r="E29" i="18"/>
  <c r="J28" i="18"/>
  <c r="I28" i="18"/>
  <c r="H28" i="18"/>
  <c r="G28" i="18"/>
  <c r="E28" i="18"/>
  <c r="J27" i="18"/>
  <c r="I27" i="18"/>
  <c r="H27" i="18"/>
  <c r="G27" i="18"/>
  <c r="E27" i="18"/>
  <c r="J26" i="18"/>
  <c r="I26" i="18"/>
  <c r="H26" i="18"/>
  <c r="F26" i="18" s="1"/>
  <c r="G26" i="18"/>
  <c r="E26" i="18"/>
  <c r="M25" i="18"/>
  <c r="L25" i="18"/>
  <c r="L22" i="18" s="1"/>
  <c r="L64" i="18" s="1"/>
  <c r="L65" i="18" s="1"/>
  <c r="K25" i="18"/>
  <c r="G25" i="18"/>
  <c r="E25" i="18"/>
  <c r="F24" i="18"/>
  <c r="J23" i="18"/>
  <c r="I23" i="18"/>
  <c r="H23" i="18"/>
  <c r="G23" i="18"/>
  <c r="G22" i="18" s="1"/>
  <c r="E23" i="18"/>
  <c r="E22" i="18" s="1"/>
  <c r="M22" i="18"/>
  <c r="M64" i="18" s="1"/>
  <c r="M65" i="18" s="1"/>
  <c r="K22" i="18"/>
  <c r="K64" i="18" s="1"/>
  <c r="F15" i="18"/>
  <c r="E15" i="18"/>
  <c r="F13" i="18"/>
  <c r="E13" i="18"/>
  <c r="B13" i="18"/>
  <c r="I11" i="18"/>
  <c r="H11" i="18"/>
  <c r="F11" i="18"/>
  <c r="B11" i="18"/>
  <c r="B8" i="18"/>
  <c r="J65" i="22" l="1"/>
  <c r="J105" i="22"/>
  <c r="F66" i="22"/>
  <c r="F65" i="22" s="1"/>
  <c r="G66" i="22"/>
  <c r="G65" i="22" s="1"/>
  <c r="E65" i="22"/>
  <c r="E105" i="22"/>
  <c r="I105" i="22"/>
  <c r="I65" i="22"/>
  <c r="J65" i="21"/>
  <c r="J105" i="21"/>
  <c r="I25" i="18"/>
  <c r="F71" i="18"/>
  <c r="G39" i="18"/>
  <c r="G38" i="18" s="1"/>
  <c r="G64" i="18" s="1"/>
  <c r="H39" i="18"/>
  <c r="H38" i="18" s="1"/>
  <c r="F49" i="18"/>
  <c r="F59" i="18"/>
  <c r="E66" i="18"/>
  <c r="I77" i="18"/>
  <c r="J22" i="19"/>
  <c r="I25" i="19"/>
  <c r="F36" i="19"/>
  <c r="F42" i="19"/>
  <c r="F39" i="19" s="1"/>
  <c r="F38" i="19" s="1"/>
  <c r="F48" i="19"/>
  <c r="L66" i="19"/>
  <c r="F82" i="19"/>
  <c r="F90" i="19"/>
  <c r="F45" i="20"/>
  <c r="F46" i="20"/>
  <c r="L66" i="20"/>
  <c r="L65" i="20" s="1"/>
  <c r="F82" i="20"/>
  <c r="F90" i="20"/>
  <c r="F32" i="18"/>
  <c r="F84" i="19"/>
  <c r="M65" i="20"/>
  <c r="F33" i="20"/>
  <c r="F54" i="20"/>
  <c r="I105" i="21"/>
  <c r="I65" i="21"/>
  <c r="F50" i="19"/>
  <c r="F23" i="18"/>
  <c r="J25" i="18"/>
  <c r="J22" i="18" s="1"/>
  <c r="J64" i="18" s="1"/>
  <c r="F31" i="18"/>
  <c r="F36" i="18"/>
  <c r="F45" i="18"/>
  <c r="F58" i="18"/>
  <c r="I68" i="18"/>
  <c r="I66" i="18" s="1"/>
  <c r="F95" i="18"/>
  <c r="F27" i="19"/>
  <c r="F44" i="19"/>
  <c r="F63" i="19"/>
  <c r="F70" i="19"/>
  <c r="F71" i="19"/>
  <c r="F72" i="19"/>
  <c r="F74" i="19"/>
  <c r="F89" i="19"/>
  <c r="F32" i="20"/>
  <c r="F41" i="20"/>
  <c r="F42" i="20"/>
  <c r="F53" i="20"/>
  <c r="F59" i="20"/>
  <c r="F63" i="20"/>
  <c r="F71" i="20"/>
  <c r="F72" i="20"/>
  <c r="F74" i="20"/>
  <c r="G64" i="21"/>
  <c r="F80" i="18"/>
  <c r="L65" i="19"/>
  <c r="E39" i="19"/>
  <c r="E38" i="19" s="1"/>
  <c r="I39" i="19"/>
  <c r="I38" i="19" s="1"/>
  <c r="E25" i="20"/>
  <c r="E22" i="20" s="1"/>
  <c r="E64" i="20" s="1"/>
  <c r="H25" i="20"/>
  <c r="H22" i="20" s="1"/>
  <c r="F37" i="20"/>
  <c r="F44" i="20"/>
  <c r="F58" i="20"/>
  <c r="F73" i="20"/>
  <c r="F76" i="20"/>
  <c r="G77" i="20"/>
  <c r="F84" i="20"/>
  <c r="F94" i="20"/>
  <c r="F22" i="21"/>
  <c r="F64" i="21" s="1"/>
  <c r="F28" i="19"/>
  <c r="F28" i="18"/>
  <c r="F47" i="18"/>
  <c r="F50" i="18"/>
  <c r="F55" i="18"/>
  <c r="E56" i="18"/>
  <c r="K66" i="18"/>
  <c r="K65" i="18" s="1"/>
  <c r="F83" i="18"/>
  <c r="F88" i="18"/>
  <c r="F23" i="19"/>
  <c r="E25" i="19"/>
  <c r="F29" i="19"/>
  <c r="F37" i="19"/>
  <c r="G39" i="19"/>
  <c r="G38" i="19" s="1"/>
  <c r="J39" i="19"/>
  <c r="J38" i="19" s="1"/>
  <c r="F46" i="19"/>
  <c r="F52" i="19"/>
  <c r="I68" i="19"/>
  <c r="I66" i="19" s="1"/>
  <c r="F83" i="19"/>
  <c r="F91" i="19"/>
  <c r="F26" i="20"/>
  <c r="F25" i="20" s="1"/>
  <c r="F22" i="20" s="1"/>
  <c r="I25" i="20"/>
  <c r="I22" i="20" s="1"/>
  <c r="I39" i="20"/>
  <c r="I38" i="20" s="1"/>
  <c r="I64" i="20" s="1"/>
  <c r="F50" i="20"/>
  <c r="I68" i="20"/>
  <c r="H77" i="20"/>
  <c r="F83" i="20"/>
  <c r="F89" i="20"/>
  <c r="F91" i="20"/>
  <c r="F74" i="18"/>
  <c r="H22" i="19"/>
  <c r="I39" i="18"/>
  <c r="I38" i="18" s="1"/>
  <c r="F27" i="18"/>
  <c r="F44" i="18"/>
  <c r="F52" i="18"/>
  <c r="J56" i="18"/>
  <c r="F78" i="18"/>
  <c r="F77" i="18" s="1"/>
  <c r="F85" i="18"/>
  <c r="F91" i="18"/>
  <c r="F26" i="19"/>
  <c r="F25" i="19" s="1"/>
  <c r="F22" i="19" s="1"/>
  <c r="F64" i="19" s="1"/>
  <c r="F32" i="19"/>
  <c r="F58" i="19"/>
  <c r="F60" i="19"/>
  <c r="J68" i="19"/>
  <c r="J66" i="19" s="1"/>
  <c r="F88" i="19"/>
  <c r="F86" i="19" s="1"/>
  <c r="F96" i="19"/>
  <c r="F29" i="20"/>
  <c r="F31" i="20"/>
  <c r="F40" i="20"/>
  <c r="F39" i="20" s="1"/>
  <c r="F60" i="20"/>
  <c r="F88" i="20"/>
  <c r="F96" i="20"/>
  <c r="F86" i="18"/>
  <c r="F84" i="18"/>
  <c r="F29" i="18"/>
  <c r="F41" i="18"/>
  <c r="F39" i="18" s="1"/>
  <c r="F38" i="18" s="1"/>
  <c r="J39" i="18"/>
  <c r="J38" i="18" s="1"/>
  <c r="F57" i="18"/>
  <c r="F56" i="18" s="1"/>
  <c r="F82" i="18"/>
  <c r="E86" i="18"/>
  <c r="F93" i="18"/>
  <c r="F96" i="18"/>
  <c r="I22" i="19"/>
  <c r="I64" i="19" s="1"/>
  <c r="I105" i="19" s="1"/>
  <c r="F31" i="19"/>
  <c r="F45" i="19"/>
  <c r="F54" i="19"/>
  <c r="F57" i="19"/>
  <c r="F56" i="19" s="1"/>
  <c r="F78" i="19"/>
  <c r="J77" i="19"/>
  <c r="F93" i="19"/>
  <c r="F28" i="20"/>
  <c r="H39" i="20"/>
  <c r="H38" i="20" s="1"/>
  <c r="F57" i="20"/>
  <c r="F56" i="20" s="1"/>
  <c r="J77" i="20"/>
  <c r="J66" i="20" s="1"/>
  <c r="F86" i="20"/>
  <c r="H64" i="20"/>
  <c r="I66" i="20"/>
  <c r="G25" i="20"/>
  <c r="G22" i="20" s="1"/>
  <c r="G39" i="20"/>
  <c r="G38" i="20" s="1"/>
  <c r="F79" i="20"/>
  <c r="G68" i="20"/>
  <c r="F69" i="20"/>
  <c r="H68" i="20"/>
  <c r="H66" i="20" s="1"/>
  <c r="F70" i="20"/>
  <c r="F78" i="20"/>
  <c r="G56" i="20"/>
  <c r="G86" i="20"/>
  <c r="K65" i="19"/>
  <c r="E22" i="19"/>
  <c r="G25" i="19"/>
  <c r="G22" i="19" s="1"/>
  <c r="G64" i="19" s="1"/>
  <c r="H39" i="19"/>
  <c r="H38" i="19" s="1"/>
  <c r="H64" i="19" s="1"/>
  <c r="G68" i="19"/>
  <c r="F69" i="19"/>
  <c r="G77" i="19"/>
  <c r="H77" i="19"/>
  <c r="H66" i="19" s="1"/>
  <c r="G56" i="19"/>
  <c r="G86" i="19"/>
  <c r="J66" i="18"/>
  <c r="E64" i="18"/>
  <c r="I22" i="18"/>
  <c r="I64" i="18" s="1"/>
  <c r="F25" i="18"/>
  <c r="F22" i="18" s="1"/>
  <c r="H56" i="18"/>
  <c r="F62" i="18"/>
  <c r="H86" i="18"/>
  <c r="H25" i="18"/>
  <c r="H22" i="18" s="1"/>
  <c r="G68" i="18"/>
  <c r="F69" i="18"/>
  <c r="F68" i="18" s="1"/>
  <c r="G77" i="18"/>
  <c r="H77" i="18"/>
  <c r="H66" i="18" s="1"/>
  <c r="J107" i="17"/>
  <c r="H107" i="17"/>
  <c r="G107" i="17"/>
  <c r="B107" i="17"/>
  <c r="J96" i="17"/>
  <c r="I96" i="17"/>
  <c r="H96" i="17"/>
  <c r="G96" i="17"/>
  <c r="E96" i="17"/>
  <c r="J95" i="17"/>
  <c r="I95" i="17"/>
  <c r="H95" i="17"/>
  <c r="G95" i="17"/>
  <c r="E95" i="17"/>
  <c r="J94" i="17"/>
  <c r="I94" i="17"/>
  <c r="H94" i="17"/>
  <c r="G94" i="17"/>
  <c r="E94" i="17"/>
  <c r="J93" i="17"/>
  <c r="I93" i="17"/>
  <c r="H93" i="17"/>
  <c r="G93" i="17"/>
  <c r="E93" i="17"/>
  <c r="J92" i="17"/>
  <c r="I92" i="17"/>
  <c r="H92" i="17"/>
  <c r="G92" i="17"/>
  <c r="E92" i="17"/>
  <c r="J91" i="17"/>
  <c r="I91" i="17"/>
  <c r="H91" i="17"/>
  <c r="G91" i="17"/>
  <c r="E91" i="17"/>
  <c r="J90" i="17"/>
  <c r="I90" i="17"/>
  <c r="H90" i="17"/>
  <c r="G90" i="17"/>
  <c r="E90" i="17"/>
  <c r="J89" i="17"/>
  <c r="I89" i="17"/>
  <c r="F89" i="17" s="1"/>
  <c r="H89" i="17"/>
  <c r="G89" i="17"/>
  <c r="E89" i="17"/>
  <c r="J88" i="17"/>
  <c r="I88" i="17"/>
  <c r="H88" i="17"/>
  <c r="G88" i="17"/>
  <c r="E88" i="17"/>
  <c r="J87" i="17"/>
  <c r="I87" i="17"/>
  <c r="H87" i="17"/>
  <c r="H86" i="17" s="1"/>
  <c r="G87" i="17"/>
  <c r="E87" i="17"/>
  <c r="M86" i="17"/>
  <c r="L86" i="17"/>
  <c r="K86" i="17"/>
  <c r="J86" i="17"/>
  <c r="J85" i="17"/>
  <c r="I85" i="17"/>
  <c r="H85" i="17"/>
  <c r="G85" i="17"/>
  <c r="E85" i="17"/>
  <c r="J84" i="17"/>
  <c r="I84" i="17"/>
  <c r="H84" i="17"/>
  <c r="G84" i="17"/>
  <c r="E84" i="17"/>
  <c r="J83" i="17"/>
  <c r="I83" i="17"/>
  <c r="H83" i="17"/>
  <c r="G83" i="17"/>
  <c r="E83" i="17"/>
  <c r="J82" i="17"/>
  <c r="I82" i="17"/>
  <c r="H82" i="17"/>
  <c r="G82" i="17"/>
  <c r="E82" i="17"/>
  <c r="F81" i="17"/>
  <c r="J80" i="17"/>
  <c r="I80" i="17"/>
  <c r="H80" i="17"/>
  <c r="G80" i="17"/>
  <c r="E80" i="17"/>
  <c r="J79" i="17"/>
  <c r="I79" i="17"/>
  <c r="H79" i="17"/>
  <c r="G79" i="17"/>
  <c r="E79" i="17"/>
  <c r="J78" i="17"/>
  <c r="I78" i="17"/>
  <c r="H78" i="17"/>
  <c r="G78" i="17"/>
  <c r="E78" i="17"/>
  <c r="M77" i="17"/>
  <c r="L77" i="17"/>
  <c r="K77" i="17"/>
  <c r="M76" i="17"/>
  <c r="L76" i="17"/>
  <c r="K76" i="17"/>
  <c r="J76" i="17"/>
  <c r="I76" i="17"/>
  <c r="H76" i="17"/>
  <c r="G76" i="17"/>
  <c r="E76" i="17"/>
  <c r="M75" i="17"/>
  <c r="L75" i="17"/>
  <c r="K75" i="17"/>
  <c r="J75" i="17"/>
  <c r="I75" i="17"/>
  <c r="H75" i="17"/>
  <c r="G75" i="17"/>
  <c r="F75" i="17" s="1"/>
  <c r="E75" i="17"/>
  <c r="M74" i="17"/>
  <c r="L74" i="17"/>
  <c r="K74" i="17"/>
  <c r="J74" i="17"/>
  <c r="I74" i="17"/>
  <c r="H74" i="17"/>
  <c r="G74" i="17"/>
  <c r="E74" i="17"/>
  <c r="M73" i="17"/>
  <c r="L73" i="17"/>
  <c r="K73" i="17"/>
  <c r="J73" i="17"/>
  <c r="I73" i="17"/>
  <c r="H73" i="17"/>
  <c r="G73" i="17"/>
  <c r="E73" i="17"/>
  <c r="M72" i="17"/>
  <c r="L72" i="17"/>
  <c r="K72" i="17"/>
  <c r="J72" i="17"/>
  <c r="I72" i="17"/>
  <c r="H72" i="17"/>
  <c r="G72" i="17"/>
  <c r="E72" i="17"/>
  <c r="M71" i="17"/>
  <c r="L71" i="17"/>
  <c r="K71" i="17"/>
  <c r="J71" i="17"/>
  <c r="I71" i="17"/>
  <c r="H71" i="17"/>
  <c r="G71" i="17"/>
  <c r="E71" i="17"/>
  <c r="M70" i="17"/>
  <c r="L70" i="17"/>
  <c r="K70" i="17"/>
  <c r="J70" i="17"/>
  <c r="I70" i="17"/>
  <c r="H70" i="17"/>
  <c r="G70" i="17"/>
  <c r="E70" i="17"/>
  <c r="M69" i="17"/>
  <c r="L69" i="17"/>
  <c r="L68" i="17" s="1"/>
  <c r="K69" i="17"/>
  <c r="J69" i="17"/>
  <c r="I69" i="17"/>
  <c r="H69" i="17"/>
  <c r="G69" i="17"/>
  <c r="E69" i="17"/>
  <c r="E68" i="17" s="1"/>
  <c r="M68" i="17"/>
  <c r="K68" i="17"/>
  <c r="F67" i="17"/>
  <c r="J63" i="17"/>
  <c r="I63" i="17"/>
  <c r="H63" i="17"/>
  <c r="G63" i="17"/>
  <c r="E63" i="17"/>
  <c r="J62" i="17"/>
  <c r="I62" i="17"/>
  <c r="H62" i="17"/>
  <c r="G62" i="17"/>
  <c r="E62" i="17"/>
  <c r="F61" i="17"/>
  <c r="J60" i="17"/>
  <c r="I60" i="17"/>
  <c r="H60" i="17"/>
  <c r="G60" i="17"/>
  <c r="E60" i="17"/>
  <c r="J59" i="17"/>
  <c r="I59" i="17"/>
  <c r="H59" i="17"/>
  <c r="G59" i="17"/>
  <c r="E59" i="17"/>
  <c r="J58" i="17"/>
  <c r="I58" i="17"/>
  <c r="H58" i="17"/>
  <c r="G58" i="17"/>
  <c r="E58" i="17"/>
  <c r="J57" i="17"/>
  <c r="I57" i="17"/>
  <c r="H57" i="17"/>
  <c r="G57" i="17"/>
  <c r="E57" i="17"/>
  <c r="E56" i="17" s="1"/>
  <c r="M56" i="17"/>
  <c r="L56" i="17"/>
  <c r="K56" i="17"/>
  <c r="J55" i="17"/>
  <c r="I55" i="17"/>
  <c r="H55" i="17"/>
  <c r="G55" i="17"/>
  <c r="E55" i="17"/>
  <c r="J54" i="17"/>
  <c r="I54" i="17"/>
  <c r="H54" i="17"/>
  <c r="G54" i="17"/>
  <c r="E54" i="17"/>
  <c r="J53" i="17"/>
  <c r="I53" i="17"/>
  <c r="H53" i="17"/>
  <c r="G53" i="17"/>
  <c r="E53" i="17"/>
  <c r="J52" i="17"/>
  <c r="I52" i="17"/>
  <c r="H52" i="17"/>
  <c r="G52" i="17"/>
  <c r="E52" i="17"/>
  <c r="J51" i="17"/>
  <c r="F51" i="17" s="1"/>
  <c r="I51" i="17"/>
  <c r="H51" i="17"/>
  <c r="G51" i="17"/>
  <c r="E51" i="17"/>
  <c r="J50" i="17"/>
  <c r="I50" i="17"/>
  <c r="H50" i="17"/>
  <c r="G50" i="17"/>
  <c r="E50" i="17"/>
  <c r="J49" i="17"/>
  <c r="I49" i="17"/>
  <c r="H49" i="17"/>
  <c r="G49" i="17"/>
  <c r="E49" i="17"/>
  <c r="J48" i="17"/>
  <c r="I48" i="17"/>
  <c r="H48" i="17"/>
  <c r="G48" i="17"/>
  <c r="E48" i="17"/>
  <c r="J47" i="17"/>
  <c r="I47" i="17"/>
  <c r="H47" i="17"/>
  <c r="G47" i="17"/>
  <c r="E47" i="17"/>
  <c r="J46" i="17"/>
  <c r="I46" i="17"/>
  <c r="H46" i="17"/>
  <c r="G46" i="17"/>
  <c r="E46" i="17"/>
  <c r="J45" i="17"/>
  <c r="I45" i="17"/>
  <c r="H45" i="17"/>
  <c r="G45" i="17"/>
  <c r="E45" i="17"/>
  <c r="J44" i="17"/>
  <c r="I44" i="17"/>
  <c r="H44" i="17"/>
  <c r="G44" i="17"/>
  <c r="E44" i="17"/>
  <c r="J43" i="17"/>
  <c r="I43" i="17"/>
  <c r="H43" i="17"/>
  <c r="G43" i="17"/>
  <c r="E43" i="17"/>
  <c r="J42" i="17"/>
  <c r="I42" i="17"/>
  <c r="H42" i="17"/>
  <c r="G42" i="17"/>
  <c r="E42" i="17"/>
  <c r="J41" i="17"/>
  <c r="I41" i="17"/>
  <c r="H41" i="17"/>
  <c r="G41" i="17"/>
  <c r="E41" i="17"/>
  <c r="J40" i="17"/>
  <c r="J39" i="17" s="1"/>
  <c r="I40" i="17"/>
  <c r="H40" i="17"/>
  <c r="G40" i="17"/>
  <c r="E40" i="17"/>
  <c r="E39" i="17" s="1"/>
  <c r="M38" i="17"/>
  <c r="L38" i="17"/>
  <c r="K38" i="17"/>
  <c r="J37" i="17"/>
  <c r="I37" i="17"/>
  <c r="H37" i="17"/>
  <c r="G37" i="17"/>
  <c r="E37" i="17"/>
  <c r="J36" i="17"/>
  <c r="I36" i="17"/>
  <c r="H36" i="17"/>
  <c r="G36" i="17"/>
  <c r="E36" i="17"/>
  <c r="F35" i="17"/>
  <c r="F34" i="17"/>
  <c r="J33" i="17"/>
  <c r="I33" i="17"/>
  <c r="H33" i="17"/>
  <c r="G33" i="17"/>
  <c r="E33" i="17"/>
  <c r="J32" i="17"/>
  <c r="I32" i="17"/>
  <c r="H32" i="17"/>
  <c r="G32" i="17"/>
  <c r="E32" i="17"/>
  <c r="J31" i="17"/>
  <c r="I31" i="17"/>
  <c r="H31" i="17"/>
  <c r="G31" i="17"/>
  <c r="E31" i="17"/>
  <c r="J30" i="17"/>
  <c r="I30" i="17"/>
  <c r="H30" i="17"/>
  <c r="G30" i="17"/>
  <c r="E30" i="17"/>
  <c r="J29" i="17"/>
  <c r="I29" i="17"/>
  <c r="H29" i="17"/>
  <c r="G29" i="17"/>
  <c r="E29" i="17"/>
  <c r="J28" i="17"/>
  <c r="I28" i="17"/>
  <c r="H28" i="17"/>
  <c r="G28" i="17"/>
  <c r="E28" i="17"/>
  <c r="J27" i="17"/>
  <c r="I27" i="17"/>
  <c r="H27" i="17"/>
  <c r="G27" i="17"/>
  <c r="E27" i="17"/>
  <c r="J26" i="17"/>
  <c r="I26" i="17"/>
  <c r="H26" i="17"/>
  <c r="G26" i="17"/>
  <c r="E26" i="17"/>
  <c r="M25" i="17"/>
  <c r="L25" i="17"/>
  <c r="L22" i="17" s="1"/>
  <c r="L64" i="17" s="1"/>
  <c r="K25" i="17"/>
  <c r="F24" i="17"/>
  <c r="J23" i="17"/>
  <c r="I23" i="17"/>
  <c r="H23" i="17"/>
  <c r="G23" i="17"/>
  <c r="E23" i="17"/>
  <c r="M22" i="17"/>
  <c r="M64" i="17" s="1"/>
  <c r="K22" i="17"/>
  <c r="K64" i="17" s="1"/>
  <c r="F15" i="17"/>
  <c r="E15" i="17"/>
  <c r="F13" i="17"/>
  <c r="E13" i="17"/>
  <c r="B13" i="17"/>
  <c r="I11" i="17"/>
  <c r="H11" i="17"/>
  <c r="F11" i="17"/>
  <c r="B11" i="17"/>
  <c r="B8" i="17"/>
  <c r="J107" i="16"/>
  <c r="H107" i="16"/>
  <c r="G107" i="16"/>
  <c r="B107" i="16"/>
  <c r="J96" i="16"/>
  <c r="I96" i="16"/>
  <c r="H96" i="16"/>
  <c r="G96" i="16"/>
  <c r="E96" i="16"/>
  <c r="J95" i="16"/>
  <c r="I95" i="16"/>
  <c r="H95" i="16"/>
  <c r="G95" i="16"/>
  <c r="E95" i="16"/>
  <c r="J94" i="16"/>
  <c r="I94" i="16"/>
  <c r="H94" i="16"/>
  <c r="G94" i="16"/>
  <c r="E94" i="16"/>
  <c r="J93" i="16"/>
  <c r="I93" i="16"/>
  <c r="H93" i="16"/>
  <c r="G93" i="16"/>
  <c r="E93" i="16"/>
  <c r="J92" i="16"/>
  <c r="I92" i="16"/>
  <c r="H92" i="16"/>
  <c r="G92" i="16"/>
  <c r="F92" i="16" s="1"/>
  <c r="E92" i="16"/>
  <c r="J91" i="16"/>
  <c r="I91" i="16"/>
  <c r="H91" i="16"/>
  <c r="G91" i="16"/>
  <c r="E91" i="16"/>
  <c r="J90" i="16"/>
  <c r="I90" i="16"/>
  <c r="H90" i="16"/>
  <c r="G90" i="16"/>
  <c r="E90" i="16"/>
  <c r="J89" i="16"/>
  <c r="I89" i="16"/>
  <c r="H89" i="16"/>
  <c r="G89" i="16"/>
  <c r="F89" i="16" s="1"/>
  <c r="E89" i="16"/>
  <c r="J88" i="16"/>
  <c r="I88" i="16"/>
  <c r="H88" i="16"/>
  <c r="G88" i="16"/>
  <c r="E88" i="16"/>
  <c r="J87" i="16"/>
  <c r="I87" i="16"/>
  <c r="I86" i="16" s="1"/>
  <c r="H87" i="16"/>
  <c r="G87" i="16"/>
  <c r="E87" i="16"/>
  <c r="M86" i="16"/>
  <c r="L86" i="16"/>
  <c r="K86" i="16"/>
  <c r="J85" i="16"/>
  <c r="I85" i="16"/>
  <c r="H85" i="16"/>
  <c r="G85" i="16"/>
  <c r="E85" i="16"/>
  <c r="J84" i="16"/>
  <c r="I84" i="16"/>
  <c r="H84" i="16"/>
  <c r="G84" i="16"/>
  <c r="E84" i="16"/>
  <c r="J83" i="16"/>
  <c r="I83" i="16"/>
  <c r="H83" i="16"/>
  <c r="G83" i="16"/>
  <c r="E83" i="16"/>
  <c r="J82" i="16"/>
  <c r="I82" i="16"/>
  <c r="H82" i="16"/>
  <c r="G82" i="16"/>
  <c r="E82" i="16"/>
  <c r="F81" i="16"/>
  <c r="J80" i="16"/>
  <c r="I80" i="16"/>
  <c r="H80" i="16"/>
  <c r="G80" i="16"/>
  <c r="E80" i="16"/>
  <c r="J79" i="16"/>
  <c r="J77" i="16" s="1"/>
  <c r="I79" i="16"/>
  <c r="H79" i="16"/>
  <c r="G79" i="16"/>
  <c r="E79" i="16"/>
  <c r="J78" i="16"/>
  <c r="I78" i="16"/>
  <c r="H78" i="16"/>
  <c r="G78" i="16"/>
  <c r="E78" i="16"/>
  <c r="E77" i="16" s="1"/>
  <c r="M77" i="16"/>
  <c r="L77" i="16"/>
  <c r="K77" i="16"/>
  <c r="M76" i="16"/>
  <c r="L76" i="16"/>
  <c r="K76" i="16"/>
  <c r="J76" i="16"/>
  <c r="I76" i="16"/>
  <c r="H76" i="16"/>
  <c r="G76" i="16"/>
  <c r="E76" i="16"/>
  <c r="M75" i="16"/>
  <c r="L75" i="16"/>
  <c r="K75" i="16"/>
  <c r="J75" i="16"/>
  <c r="I75" i="16"/>
  <c r="H75" i="16"/>
  <c r="G75" i="16"/>
  <c r="E75" i="16"/>
  <c r="M74" i="16"/>
  <c r="L74" i="16"/>
  <c r="K74" i="16"/>
  <c r="J74" i="16"/>
  <c r="I74" i="16"/>
  <c r="H74" i="16"/>
  <c r="G74" i="16"/>
  <c r="E74" i="16"/>
  <c r="M73" i="16"/>
  <c r="L73" i="16"/>
  <c r="K73" i="16"/>
  <c r="J73" i="16"/>
  <c r="I73" i="16"/>
  <c r="H73" i="16"/>
  <c r="G73" i="16"/>
  <c r="E73" i="16"/>
  <c r="M72" i="16"/>
  <c r="L72" i="16"/>
  <c r="K72" i="16"/>
  <c r="J72" i="16"/>
  <c r="I72" i="16"/>
  <c r="H72" i="16"/>
  <c r="G72" i="16"/>
  <c r="E72" i="16"/>
  <c r="M71" i="16"/>
  <c r="L71" i="16"/>
  <c r="K71" i="16"/>
  <c r="J71" i="16"/>
  <c r="I71" i="16"/>
  <c r="H71" i="16"/>
  <c r="G71" i="16"/>
  <c r="E71" i="16"/>
  <c r="M70" i="16"/>
  <c r="L70" i="16"/>
  <c r="K70" i="16"/>
  <c r="J70" i="16"/>
  <c r="I70" i="16"/>
  <c r="H70" i="16"/>
  <c r="G70" i="16"/>
  <c r="E70" i="16"/>
  <c r="M69" i="16"/>
  <c r="M68" i="16" s="1"/>
  <c r="L69" i="16"/>
  <c r="K69" i="16"/>
  <c r="K68" i="16" s="1"/>
  <c r="K66" i="16" s="1"/>
  <c r="J69" i="16"/>
  <c r="I69" i="16"/>
  <c r="H69" i="16"/>
  <c r="G69" i="16"/>
  <c r="E69" i="16"/>
  <c r="L68" i="16"/>
  <c r="L66" i="16" s="1"/>
  <c r="F67" i="16"/>
  <c r="J63" i="16"/>
  <c r="I63" i="16"/>
  <c r="H63" i="16"/>
  <c r="G63" i="16"/>
  <c r="E63" i="16"/>
  <c r="J62" i="16"/>
  <c r="I62" i="16"/>
  <c r="H62" i="16"/>
  <c r="G62" i="16"/>
  <c r="F62" i="16" s="1"/>
  <c r="E62" i="16"/>
  <c r="F61" i="16"/>
  <c r="J60" i="16"/>
  <c r="F60" i="16" s="1"/>
  <c r="I60" i="16"/>
  <c r="H60" i="16"/>
  <c r="G60" i="16"/>
  <c r="E60" i="16"/>
  <c r="J59" i="16"/>
  <c r="I59" i="16"/>
  <c r="H59" i="16"/>
  <c r="G59" i="16"/>
  <c r="E59" i="16"/>
  <c r="J58" i="16"/>
  <c r="I58" i="16"/>
  <c r="H58" i="16"/>
  <c r="G58" i="16"/>
  <c r="E58" i="16"/>
  <c r="J57" i="16"/>
  <c r="I57" i="16"/>
  <c r="H57" i="16"/>
  <c r="G57" i="16"/>
  <c r="E57" i="16"/>
  <c r="M56" i="16"/>
  <c r="L56" i="16"/>
  <c r="K56" i="16"/>
  <c r="J55" i="16"/>
  <c r="I55" i="16"/>
  <c r="H55" i="16"/>
  <c r="G55" i="16"/>
  <c r="E55" i="16"/>
  <c r="J54" i="16"/>
  <c r="I54" i="16"/>
  <c r="H54" i="16"/>
  <c r="G54" i="16"/>
  <c r="E54" i="16"/>
  <c r="J53" i="16"/>
  <c r="I53" i="16"/>
  <c r="H53" i="16"/>
  <c r="G53" i="16"/>
  <c r="E53" i="16"/>
  <c r="J52" i="16"/>
  <c r="I52" i="16"/>
  <c r="H52" i="16"/>
  <c r="G52" i="16"/>
  <c r="E52" i="16"/>
  <c r="J51" i="16"/>
  <c r="I51" i="16"/>
  <c r="H51" i="16"/>
  <c r="G51" i="16"/>
  <c r="E51" i="16"/>
  <c r="J50" i="16"/>
  <c r="I50" i="16"/>
  <c r="H50" i="16"/>
  <c r="G50" i="16"/>
  <c r="E50" i="16"/>
  <c r="J49" i="16"/>
  <c r="I49" i="16"/>
  <c r="H49" i="16"/>
  <c r="G49" i="16"/>
  <c r="E49" i="16"/>
  <c r="J48" i="16"/>
  <c r="I48" i="16"/>
  <c r="H48" i="16"/>
  <c r="G48" i="16"/>
  <c r="E48" i="16"/>
  <c r="J47" i="16"/>
  <c r="I47" i="16"/>
  <c r="H47" i="16"/>
  <c r="G47" i="16"/>
  <c r="E47" i="16"/>
  <c r="J46" i="16"/>
  <c r="I46" i="16"/>
  <c r="H46" i="16"/>
  <c r="G46" i="16"/>
  <c r="E46" i="16"/>
  <c r="J45" i="16"/>
  <c r="I45" i="16"/>
  <c r="H45" i="16"/>
  <c r="G45" i="16"/>
  <c r="E45" i="16"/>
  <c r="J44" i="16"/>
  <c r="I44" i="16"/>
  <c r="H44" i="16"/>
  <c r="G44" i="16"/>
  <c r="E44" i="16"/>
  <c r="J43" i="16"/>
  <c r="I43" i="16"/>
  <c r="H43" i="16"/>
  <c r="G43" i="16"/>
  <c r="E43" i="16"/>
  <c r="J42" i="16"/>
  <c r="I42" i="16"/>
  <c r="H42" i="16"/>
  <c r="G42" i="16"/>
  <c r="E42" i="16"/>
  <c r="J41" i="16"/>
  <c r="I41" i="16"/>
  <c r="H41" i="16"/>
  <c r="G41" i="16"/>
  <c r="E41" i="16"/>
  <c r="J40" i="16"/>
  <c r="I40" i="16"/>
  <c r="H40" i="16"/>
  <c r="H39" i="16" s="1"/>
  <c r="H38" i="16" s="1"/>
  <c r="G40" i="16"/>
  <c r="E40" i="16"/>
  <c r="E39" i="16" s="1"/>
  <c r="E38" i="16" s="1"/>
  <c r="M38" i="16"/>
  <c r="L38" i="16"/>
  <c r="K38" i="16"/>
  <c r="J37" i="16"/>
  <c r="I37" i="16"/>
  <c r="H37" i="16"/>
  <c r="G37" i="16"/>
  <c r="E37" i="16"/>
  <c r="J36" i="16"/>
  <c r="I36" i="16"/>
  <c r="H36" i="16"/>
  <c r="G36" i="16"/>
  <c r="E36" i="16"/>
  <c r="F35" i="16"/>
  <c r="F34" i="16"/>
  <c r="J33" i="16"/>
  <c r="I33" i="16"/>
  <c r="H33" i="16"/>
  <c r="G33" i="16"/>
  <c r="E33" i="16"/>
  <c r="J32" i="16"/>
  <c r="I32" i="16"/>
  <c r="H32" i="16"/>
  <c r="G32" i="16"/>
  <c r="E32" i="16"/>
  <c r="J31" i="16"/>
  <c r="I31" i="16"/>
  <c r="H31" i="16"/>
  <c r="G31" i="16"/>
  <c r="F31" i="16"/>
  <c r="E31" i="16"/>
  <c r="J30" i="16"/>
  <c r="I30" i="16"/>
  <c r="H30" i="16"/>
  <c r="G30" i="16"/>
  <c r="E30" i="16"/>
  <c r="J29" i="16"/>
  <c r="I29" i="16"/>
  <c r="H29" i="16"/>
  <c r="G29" i="16"/>
  <c r="E29" i="16"/>
  <c r="J28" i="16"/>
  <c r="I28" i="16"/>
  <c r="H28" i="16"/>
  <c r="G28" i="16"/>
  <c r="E28" i="16"/>
  <c r="J27" i="16"/>
  <c r="I27" i="16"/>
  <c r="F27" i="16" s="1"/>
  <c r="H27" i="16"/>
  <c r="G27" i="16"/>
  <c r="E27" i="16"/>
  <c r="J26" i="16"/>
  <c r="I26" i="16"/>
  <c r="H26" i="16"/>
  <c r="G26" i="16"/>
  <c r="E26" i="16"/>
  <c r="M25" i="16"/>
  <c r="M22" i="16" s="1"/>
  <c r="M64" i="16" s="1"/>
  <c r="L25" i="16"/>
  <c r="K25" i="16"/>
  <c r="K22" i="16" s="1"/>
  <c r="K64" i="16" s="1"/>
  <c r="F24" i="16"/>
  <c r="J23" i="16"/>
  <c r="I23" i="16"/>
  <c r="H23" i="16"/>
  <c r="G23" i="16"/>
  <c r="F23" i="16" s="1"/>
  <c r="E23" i="16"/>
  <c r="L22" i="16"/>
  <c r="L64" i="16" s="1"/>
  <c r="F15" i="16"/>
  <c r="E15" i="16"/>
  <c r="F13" i="16"/>
  <c r="E13" i="16"/>
  <c r="B13" i="16"/>
  <c r="I11" i="16"/>
  <c r="H11" i="16"/>
  <c r="F11" i="16"/>
  <c r="B11" i="16"/>
  <c r="B8" i="16"/>
  <c r="B65" i="22" l="1"/>
  <c r="B105" i="22"/>
  <c r="F105" i="22"/>
  <c r="G105" i="22"/>
  <c r="F64" i="20"/>
  <c r="J65" i="20"/>
  <c r="J105" i="20"/>
  <c r="F50" i="17"/>
  <c r="H56" i="17"/>
  <c r="E64" i="19"/>
  <c r="E25" i="16"/>
  <c r="E22" i="16" s="1"/>
  <c r="E64" i="16" s="1"/>
  <c r="F46" i="16"/>
  <c r="E38" i="17"/>
  <c r="F84" i="17"/>
  <c r="K65" i="16"/>
  <c r="F30" i="16"/>
  <c r="I39" i="16"/>
  <c r="E56" i="16"/>
  <c r="I56" i="16"/>
  <c r="M66" i="16"/>
  <c r="M65" i="16" s="1"/>
  <c r="F82" i="16"/>
  <c r="F94" i="16"/>
  <c r="F43" i="17"/>
  <c r="H77" i="17"/>
  <c r="F64" i="18"/>
  <c r="I65" i="19"/>
  <c r="G64" i="20"/>
  <c r="G65" i="20" s="1"/>
  <c r="G56" i="16"/>
  <c r="F40" i="17"/>
  <c r="F45" i="17"/>
  <c r="F62" i="17"/>
  <c r="F85" i="17"/>
  <c r="F90" i="17"/>
  <c r="F66" i="18"/>
  <c r="F77" i="19"/>
  <c r="J64" i="19"/>
  <c r="J105" i="19" s="1"/>
  <c r="J25" i="16"/>
  <c r="F52" i="16"/>
  <c r="F76" i="16"/>
  <c r="F38" i="20"/>
  <c r="G65" i="21"/>
  <c r="G105" i="21"/>
  <c r="F90" i="16"/>
  <c r="F41" i="16"/>
  <c r="F79" i="16"/>
  <c r="F28" i="17"/>
  <c r="H25" i="17"/>
  <c r="H22" i="17" s="1"/>
  <c r="H64" i="18"/>
  <c r="F65" i="21"/>
  <c r="F105" i="21"/>
  <c r="F74" i="16"/>
  <c r="F26" i="16"/>
  <c r="F37" i="16"/>
  <c r="F57" i="16"/>
  <c r="F69" i="16"/>
  <c r="E86" i="16"/>
  <c r="K65" i="17"/>
  <c r="F47" i="17"/>
  <c r="F55" i="17"/>
  <c r="F57" i="17"/>
  <c r="F56" i="17" s="1"/>
  <c r="J56" i="17"/>
  <c r="K66" i="17"/>
  <c r="L66" i="17"/>
  <c r="L65" i="17" s="1"/>
  <c r="I77" i="17"/>
  <c r="F68" i="19"/>
  <c r="I105" i="20"/>
  <c r="I65" i="20"/>
  <c r="F68" i="20"/>
  <c r="G66" i="20"/>
  <c r="G105" i="20" s="1"/>
  <c r="H105" i="20"/>
  <c r="H65" i="20"/>
  <c r="E65" i="20"/>
  <c r="E105" i="20"/>
  <c r="F77" i="20"/>
  <c r="H105" i="19"/>
  <c r="H65" i="19"/>
  <c r="G65" i="19"/>
  <c r="G66" i="19"/>
  <c r="G105" i="19" s="1"/>
  <c r="E65" i="19"/>
  <c r="E105" i="19"/>
  <c r="F65" i="18"/>
  <c r="F105" i="18"/>
  <c r="J65" i="18"/>
  <c r="J105" i="18"/>
  <c r="G66" i="18"/>
  <c r="G105" i="18" s="1"/>
  <c r="H105" i="18"/>
  <c r="H65" i="18"/>
  <c r="E65" i="18"/>
  <c r="E105" i="18"/>
  <c r="I105" i="18"/>
  <c r="I65" i="18"/>
  <c r="F29" i="16"/>
  <c r="F78" i="16"/>
  <c r="G25" i="16"/>
  <c r="G22" i="16" s="1"/>
  <c r="G64" i="16" s="1"/>
  <c r="I25" i="16"/>
  <c r="I22" i="16" s="1"/>
  <c r="I64" i="16" s="1"/>
  <c r="F32" i="16"/>
  <c r="F42" i="16"/>
  <c r="F44" i="16"/>
  <c r="F47" i="16"/>
  <c r="F50" i="16"/>
  <c r="F55" i="16"/>
  <c r="F58" i="16"/>
  <c r="F56" i="16" s="1"/>
  <c r="H68" i="16"/>
  <c r="F71" i="16"/>
  <c r="F75" i="16"/>
  <c r="I77" i="16"/>
  <c r="F87" i="16"/>
  <c r="F31" i="17"/>
  <c r="G39" i="17"/>
  <c r="G38" i="17" s="1"/>
  <c r="F49" i="17"/>
  <c r="F52" i="17"/>
  <c r="F60" i="17"/>
  <c r="J68" i="17"/>
  <c r="J66" i="17" s="1"/>
  <c r="E77" i="17"/>
  <c r="F88" i="17"/>
  <c r="F96" i="17"/>
  <c r="F95" i="16"/>
  <c r="I25" i="17"/>
  <c r="I22" i="17" s="1"/>
  <c r="F46" i="17"/>
  <c r="F82" i="17"/>
  <c r="E86" i="17"/>
  <c r="E66" i="17" s="1"/>
  <c r="J77" i="17"/>
  <c r="J68" i="16"/>
  <c r="H25" i="16"/>
  <c r="H22" i="16" s="1"/>
  <c r="F36" i="16"/>
  <c r="F43" i="16"/>
  <c r="F49" i="16"/>
  <c r="J56" i="16"/>
  <c r="F30" i="17"/>
  <c r="F36" i="17"/>
  <c r="J38" i="17"/>
  <c r="F48" i="17"/>
  <c r="I56" i="17"/>
  <c r="M66" i="17"/>
  <c r="M65" i="17" s="1"/>
  <c r="F80" i="17"/>
  <c r="F87" i="17"/>
  <c r="F93" i="17"/>
  <c r="F95" i="17"/>
  <c r="F28" i="16"/>
  <c r="F84" i="16"/>
  <c r="F33" i="16"/>
  <c r="F40" i="16"/>
  <c r="F51" i="16"/>
  <c r="F54" i="16"/>
  <c r="H56" i="16"/>
  <c r="G86" i="16"/>
  <c r="F27" i="17"/>
  <c r="F33" i="17"/>
  <c r="F54" i="17"/>
  <c r="F92" i="17"/>
  <c r="F80" i="16"/>
  <c r="F45" i="16"/>
  <c r="F48" i="16"/>
  <c r="F59" i="16"/>
  <c r="E68" i="16"/>
  <c r="E66" i="16" s="1"/>
  <c r="F83" i="16"/>
  <c r="F91" i="16"/>
  <c r="F23" i="17"/>
  <c r="F32" i="17"/>
  <c r="J25" i="17"/>
  <c r="J22" i="17" s="1"/>
  <c r="F41" i="17"/>
  <c r="F42" i="17"/>
  <c r="F53" i="17"/>
  <c r="F59" i="17"/>
  <c r="F63" i="17"/>
  <c r="F72" i="17"/>
  <c r="F74" i="17"/>
  <c r="I86" i="17"/>
  <c r="E25" i="17"/>
  <c r="E22" i="17" s="1"/>
  <c r="F29" i="17"/>
  <c r="F37" i="17"/>
  <c r="F44" i="17"/>
  <c r="F58" i="17"/>
  <c r="F71" i="17"/>
  <c r="F73" i="17"/>
  <c r="F76" i="17"/>
  <c r="G77" i="17"/>
  <c r="F94" i="17"/>
  <c r="I68" i="16"/>
  <c r="I66" i="16" s="1"/>
  <c r="I38" i="16"/>
  <c r="F63" i="16"/>
  <c r="F85" i="16"/>
  <c r="F93" i="16"/>
  <c r="F96" i="16"/>
  <c r="J39" i="16"/>
  <c r="J38" i="16" s="1"/>
  <c r="F53" i="16"/>
  <c r="F70" i="16"/>
  <c r="F72" i="16"/>
  <c r="F73" i="16"/>
  <c r="J86" i="16"/>
  <c r="F26" i="17"/>
  <c r="I39" i="17"/>
  <c r="I38" i="17" s="1"/>
  <c r="I68" i="17"/>
  <c r="F83" i="17"/>
  <c r="F91" i="17"/>
  <c r="F86" i="17"/>
  <c r="I66" i="17"/>
  <c r="G22" i="17"/>
  <c r="G64" i="17" s="1"/>
  <c r="G25" i="17"/>
  <c r="F79" i="17"/>
  <c r="H39" i="17"/>
  <c r="H38" i="17" s="1"/>
  <c r="G68" i="17"/>
  <c r="F69" i="17"/>
  <c r="H68" i="17"/>
  <c r="H66" i="17" s="1"/>
  <c r="F70" i="17"/>
  <c r="F78" i="17"/>
  <c r="G56" i="17"/>
  <c r="G86" i="17"/>
  <c r="F39" i="16"/>
  <c r="J22" i="16"/>
  <c r="L65" i="16"/>
  <c r="H86" i="16"/>
  <c r="G39" i="16"/>
  <c r="G38" i="16" s="1"/>
  <c r="G68" i="16"/>
  <c r="G77" i="16"/>
  <c r="H77" i="16"/>
  <c r="H66" i="16" s="1"/>
  <c r="F88" i="16"/>
  <c r="F86" i="16" s="1"/>
  <c r="J107" i="15"/>
  <c r="H107" i="15"/>
  <c r="G107" i="15"/>
  <c r="B107" i="15"/>
  <c r="J96" i="15"/>
  <c r="I96" i="15"/>
  <c r="H96" i="15"/>
  <c r="G96" i="15"/>
  <c r="E96" i="15"/>
  <c r="J95" i="15"/>
  <c r="I95" i="15"/>
  <c r="H95" i="15"/>
  <c r="G95" i="15"/>
  <c r="E95" i="15"/>
  <c r="J94" i="15"/>
  <c r="F94" i="15" s="1"/>
  <c r="I94" i="15"/>
  <c r="H94" i="15"/>
  <c r="G94" i="15"/>
  <c r="E94" i="15"/>
  <c r="J93" i="15"/>
  <c r="I93" i="15"/>
  <c r="H93" i="15"/>
  <c r="G93" i="15"/>
  <c r="E93" i="15"/>
  <c r="J92" i="15"/>
  <c r="I92" i="15"/>
  <c r="H92" i="15"/>
  <c r="G92" i="15"/>
  <c r="E92" i="15"/>
  <c r="J91" i="15"/>
  <c r="I91" i="15"/>
  <c r="H91" i="15"/>
  <c r="G91" i="15"/>
  <c r="E91" i="15"/>
  <c r="J90" i="15"/>
  <c r="I90" i="15"/>
  <c r="H90" i="15"/>
  <c r="G90" i="15"/>
  <c r="F90" i="15" s="1"/>
  <c r="E90" i="15"/>
  <c r="J89" i="15"/>
  <c r="I89" i="15"/>
  <c r="H89" i="15"/>
  <c r="G89" i="15"/>
  <c r="E89" i="15"/>
  <c r="J88" i="15"/>
  <c r="I88" i="15"/>
  <c r="I86" i="15" s="1"/>
  <c r="H88" i="15"/>
  <c r="G88" i="15"/>
  <c r="E88" i="15"/>
  <c r="J87" i="15"/>
  <c r="I87" i="15"/>
  <c r="H87" i="15"/>
  <c r="G87" i="15"/>
  <c r="E87" i="15"/>
  <c r="M86" i="15"/>
  <c r="L86" i="15"/>
  <c r="K86" i="15"/>
  <c r="J85" i="15"/>
  <c r="I85" i="15"/>
  <c r="H85" i="15"/>
  <c r="G85" i="15"/>
  <c r="E85" i="15"/>
  <c r="J84" i="15"/>
  <c r="I84" i="15"/>
  <c r="H84" i="15"/>
  <c r="G84" i="15"/>
  <c r="E84" i="15"/>
  <c r="J83" i="15"/>
  <c r="I83" i="15"/>
  <c r="H83" i="15"/>
  <c r="G83" i="15"/>
  <c r="E83" i="15"/>
  <c r="J82" i="15"/>
  <c r="I82" i="15"/>
  <c r="H82" i="15"/>
  <c r="G82" i="15"/>
  <c r="E82" i="15"/>
  <c r="F81" i="15"/>
  <c r="J80" i="15"/>
  <c r="I80" i="15"/>
  <c r="H80" i="15"/>
  <c r="G80" i="15"/>
  <c r="E80" i="15"/>
  <c r="J79" i="15"/>
  <c r="I79" i="15"/>
  <c r="H79" i="15"/>
  <c r="G79" i="15"/>
  <c r="E79" i="15"/>
  <c r="J78" i="15"/>
  <c r="I78" i="15"/>
  <c r="H78" i="15"/>
  <c r="G78" i="15"/>
  <c r="E78" i="15"/>
  <c r="E77" i="15" s="1"/>
  <c r="M77" i="15"/>
  <c r="L77" i="15"/>
  <c r="K77" i="15"/>
  <c r="M76" i="15"/>
  <c r="L76" i="15"/>
  <c r="K76" i="15"/>
  <c r="J76" i="15"/>
  <c r="I76" i="15"/>
  <c r="F76" i="15" s="1"/>
  <c r="H76" i="15"/>
  <c r="G76" i="15"/>
  <c r="E76" i="15"/>
  <c r="M75" i="15"/>
  <c r="L75" i="15"/>
  <c r="K75" i="15"/>
  <c r="J75" i="15"/>
  <c r="I75" i="15"/>
  <c r="H75" i="15"/>
  <c r="G75" i="15"/>
  <c r="E75" i="15"/>
  <c r="M74" i="15"/>
  <c r="L74" i="15"/>
  <c r="K74" i="15"/>
  <c r="J74" i="15"/>
  <c r="I74" i="15"/>
  <c r="H74" i="15"/>
  <c r="G74" i="15"/>
  <c r="E74" i="15"/>
  <c r="M73" i="15"/>
  <c r="L73" i="15"/>
  <c r="K73" i="15"/>
  <c r="J73" i="15"/>
  <c r="I73" i="15"/>
  <c r="H73" i="15"/>
  <c r="G73" i="15"/>
  <c r="E73" i="15"/>
  <c r="M72" i="15"/>
  <c r="L72" i="15"/>
  <c r="K72" i="15"/>
  <c r="J72" i="15"/>
  <c r="I72" i="15"/>
  <c r="H72" i="15"/>
  <c r="G72" i="15"/>
  <c r="E72" i="15"/>
  <c r="M71" i="15"/>
  <c r="L71" i="15"/>
  <c r="K71" i="15"/>
  <c r="J71" i="15"/>
  <c r="I71" i="15"/>
  <c r="H71" i="15"/>
  <c r="G71" i="15"/>
  <c r="E71" i="15"/>
  <c r="M70" i="15"/>
  <c r="L70" i="15"/>
  <c r="K70" i="15"/>
  <c r="J70" i="15"/>
  <c r="I70" i="15"/>
  <c r="H70" i="15"/>
  <c r="G70" i="15"/>
  <c r="E70" i="15"/>
  <c r="M69" i="15"/>
  <c r="M68" i="15" s="1"/>
  <c r="L69" i="15"/>
  <c r="K69" i="15"/>
  <c r="J69" i="15"/>
  <c r="I69" i="15"/>
  <c r="H69" i="15"/>
  <c r="H68" i="15" s="1"/>
  <c r="G69" i="15"/>
  <c r="E69" i="15"/>
  <c r="E68" i="15" s="1"/>
  <c r="L68" i="15"/>
  <c r="K68" i="15"/>
  <c r="K66" i="15" s="1"/>
  <c r="F67" i="15"/>
  <c r="J63" i="15"/>
  <c r="I63" i="15"/>
  <c r="H63" i="15"/>
  <c r="G63" i="15"/>
  <c r="E63" i="15"/>
  <c r="J62" i="15"/>
  <c r="I62" i="15"/>
  <c r="H62" i="15"/>
  <c r="G62" i="15"/>
  <c r="E62" i="15"/>
  <c r="F61" i="15"/>
  <c r="J60" i="15"/>
  <c r="I60" i="15"/>
  <c r="H60" i="15"/>
  <c r="G60" i="15"/>
  <c r="E60" i="15"/>
  <c r="J59" i="15"/>
  <c r="I59" i="15"/>
  <c r="H59" i="15"/>
  <c r="G59" i="15"/>
  <c r="E59" i="15"/>
  <c r="J58" i="15"/>
  <c r="I58" i="15"/>
  <c r="H58" i="15"/>
  <c r="G58" i="15"/>
  <c r="E58" i="15"/>
  <c r="J57" i="15"/>
  <c r="I57" i="15"/>
  <c r="H57" i="15"/>
  <c r="H56" i="15" s="1"/>
  <c r="G57" i="15"/>
  <c r="E57" i="15"/>
  <c r="M56" i="15"/>
  <c r="L56" i="15"/>
  <c r="K56" i="15"/>
  <c r="J55" i="15"/>
  <c r="I55" i="15"/>
  <c r="H55" i="15"/>
  <c r="G55" i="15"/>
  <c r="E55" i="15"/>
  <c r="J54" i="15"/>
  <c r="I54" i="15"/>
  <c r="H54" i="15"/>
  <c r="G54" i="15"/>
  <c r="F54" i="15" s="1"/>
  <c r="E54" i="15"/>
  <c r="J53" i="15"/>
  <c r="I53" i="15"/>
  <c r="H53" i="15"/>
  <c r="G53" i="15"/>
  <c r="E53" i="15"/>
  <c r="J52" i="15"/>
  <c r="I52" i="15"/>
  <c r="H52" i="15"/>
  <c r="G52" i="15"/>
  <c r="E52" i="15"/>
  <c r="J51" i="15"/>
  <c r="I51" i="15"/>
  <c r="H51" i="15"/>
  <c r="G51" i="15"/>
  <c r="E51" i="15"/>
  <c r="J50" i="15"/>
  <c r="I50" i="15"/>
  <c r="H50" i="15"/>
  <c r="G50" i="15"/>
  <c r="E50" i="15"/>
  <c r="J49" i="15"/>
  <c r="I49" i="15"/>
  <c r="H49" i="15"/>
  <c r="G49" i="15"/>
  <c r="E49" i="15"/>
  <c r="J48" i="15"/>
  <c r="I48" i="15"/>
  <c r="H48" i="15"/>
  <c r="G48" i="15"/>
  <c r="F48" i="15" s="1"/>
  <c r="E48" i="15"/>
  <c r="J47" i="15"/>
  <c r="I47" i="15"/>
  <c r="H47" i="15"/>
  <c r="G47" i="15"/>
  <c r="E47" i="15"/>
  <c r="J46" i="15"/>
  <c r="I46" i="15"/>
  <c r="H46" i="15"/>
  <c r="G46" i="15"/>
  <c r="E46" i="15"/>
  <c r="J45" i="15"/>
  <c r="I45" i="15"/>
  <c r="H45" i="15"/>
  <c r="G45" i="15"/>
  <c r="F45" i="15" s="1"/>
  <c r="E45" i="15"/>
  <c r="J44" i="15"/>
  <c r="I44" i="15"/>
  <c r="H44" i="15"/>
  <c r="G44" i="15"/>
  <c r="E44" i="15"/>
  <c r="J43" i="15"/>
  <c r="I43" i="15"/>
  <c r="H43" i="15"/>
  <c r="G43" i="15"/>
  <c r="E43" i="15"/>
  <c r="J42" i="15"/>
  <c r="F42" i="15" s="1"/>
  <c r="I42" i="15"/>
  <c r="H42" i="15"/>
  <c r="G42" i="15"/>
  <c r="E42" i="15"/>
  <c r="J41" i="15"/>
  <c r="I41" i="15"/>
  <c r="H41" i="15"/>
  <c r="G41" i="15"/>
  <c r="E41" i="15"/>
  <c r="J40" i="15"/>
  <c r="I40" i="15"/>
  <c r="H40" i="15"/>
  <c r="H39" i="15" s="1"/>
  <c r="G40" i="15"/>
  <c r="E40" i="15"/>
  <c r="M38" i="15"/>
  <c r="L38" i="15"/>
  <c r="K38" i="15"/>
  <c r="J37" i="15"/>
  <c r="I37" i="15"/>
  <c r="H37" i="15"/>
  <c r="G37" i="15"/>
  <c r="E37" i="15"/>
  <c r="J36" i="15"/>
  <c r="I36" i="15"/>
  <c r="H36" i="15"/>
  <c r="G36" i="15"/>
  <c r="E36" i="15"/>
  <c r="F35" i="15"/>
  <c r="F34" i="15"/>
  <c r="J33" i="15"/>
  <c r="I33" i="15"/>
  <c r="H33" i="15"/>
  <c r="G33" i="15"/>
  <c r="E33" i="15"/>
  <c r="J32" i="15"/>
  <c r="I32" i="15"/>
  <c r="H32" i="15"/>
  <c r="G32" i="15"/>
  <c r="E32" i="15"/>
  <c r="J31" i="15"/>
  <c r="I31" i="15"/>
  <c r="H31" i="15"/>
  <c r="G31" i="15"/>
  <c r="E31" i="15"/>
  <c r="J30" i="15"/>
  <c r="I30" i="15"/>
  <c r="H30" i="15"/>
  <c r="G30" i="15"/>
  <c r="E30" i="15"/>
  <c r="J29" i="15"/>
  <c r="I29" i="15"/>
  <c r="H29" i="15"/>
  <c r="G29" i="15"/>
  <c r="E29" i="15"/>
  <c r="J28" i="15"/>
  <c r="I28" i="15"/>
  <c r="H28" i="15"/>
  <c r="G28" i="15"/>
  <c r="E28" i="15"/>
  <c r="J27" i="15"/>
  <c r="I27" i="15"/>
  <c r="H27" i="15"/>
  <c r="G27" i="15"/>
  <c r="E27" i="15"/>
  <c r="J26" i="15"/>
  <c r="I26" i="15"/>
  <c r="H26" i="15"/>
  <c r="G26" i="15"/>
  <c r="F26" i="15" s="1"/>
  <c r="E26" i="15"/>
  <c r="E25" i="15" s="1"/>
  <c r="M25" i="15"/>
  <c r="M22" i="15" s="1"/>
  <c r="M64" i="15" s="1"/>
  <c r="L25" i="15"/>
  <c r="L22" i="15" s="1"/>
  <c r="L64" i="15" s="1"/>
  <c r="K25" i="15"/>
  <c r="K22" i="15" s="1"/>
  <c r="K64" i="15" s="1"/>
  <c r="K65" i="15" s="1"/>
  <c r="F24" i="15"/>
  <c r="J23" i="15"/>
  <c r="I23" i="15"/>
  <c r="H23" i="15"/>
  <c r="G23" i="15"/>
  <c r="F23" i="15" s="1"/>
  <c r="E23" i="15"/>
  <c r="F15" i="15"/>
  <c r="E15" i="15"/>
  <c r="F13" i="15"/>
  <c r="E13" i="15"/>
  <c r="B13" i="15"/>
  <c r="I11" i="15"/>
  <c r="H11" i="15"/>
  <c r="F11" i="15"/>
  <c r="B11" i="15"/>
  <c r="B8" i="15"/>
  <c r="J107" i="14"/>
  <c r="H107" i="14"/>
  <c r="G107" i="14"/>
  <c r="B107" i="14"/>
  <c r="J96" i="14"/>
  <c r="I96" i="14"/>
  <c r="H96" i="14"/>
  <c r="G96" i="14"/>
  <c r="E96" i="14"/>
  <c r="J95" i="14"/>
  <c r="I95" i="14"/>
  <c r="H95" i="14"/>
  <c r="G95" i="14"/>
  <c r="E95" i="14"/>
  <c r="J94" i="14"/>
  <c r="I94" i="14"/>
  <c r="H94" i="14"/>
  <c r="G94" i="14"/>
  <c r="E94" i="14"/>
  <c r="J93" i="14"/>
  <c r="I93" i="14"/>
  <c r="H93" i="14"/>
  <c r="G93" i="14"/>
  <c r="E93" i="14"/>
  <c r="J92" i="14"/>
  <c r="I92" i="14"/>
  <c r="H92" i="14"/>
  <c r="G92" i="14"/>
  <c r="E92" i="14"/>
  <c r="J91" i="14"/>
  <c r="I91" i="14"/>
  <c r="H91" i="14"/>
  <c r="G91" i="14"/>
  <c r="E91" i="14"/>
  <c r="J90" i="14"/>
  <c r="I90" i="14"/>
  <c r="H90" i="14"/>
  <c r="F90" i="14" s="1"/>
  <c r="G90" i="14"/>
  <c r="E90" i="14"/>
  <c r="J89" i="14"/>
  <c r="I89" i="14"/>
  <c r="H89" i="14"/>
  <c r="G89" i="14"/>
  <c r="E89" i="14"/>
  <c r="J88" i="14"/>
  <c r="I88" i="14"/>
  <c r="H88" i="14"/>
  <c r="G88" i="14"/>
  <c r="E88" i="14"/>
  <c r="J87" i="14"/>
  <c r="I87" i="14"/>
  <c r="H87" i="14"/>
  <c r="G87" i="14"/>
  <c r="E87" i="14"/>
  <c r="E86" i="14" s="1"/>
  <c r="M86" i="14"/>
  <c r="L86" i="14"/>
  <c r="K86" i="14"/>
  <c r="J85" i="14"/>
  <c r="I85" i="14"/>
  <c r="H85" i="14"/>
  <c r="G85" i="14"/>
  <c r="E85" i="14"/>
  <c r="J84" i="14"/>
  <c r="I84" i="14"/>
  <c r="H84" i="14"/>
  <c r="G84" i="14"/>
  <c r="E84" i="14"/>
  <c r="J83" i="14"/>
  <c r="I83" i="14"/>
  <c r="H83" i="14"/>
  <c r="G83" i="14"/>
  <c r="E83" i="14"/>
  <c r="J82" i="14"/>
  <c r="I82" i="14"/>
  <c r="H82" i="14"/>
  <c r="G82" i="14"/>
  <c r="E82" i="14"/>
  <c r="F81" i="14"/>
  <c r="J80" i="14"/>
  <c r="I80" i="14"/>
  <c r="H80" i="14"/>
  <c r="G80" i="14"/>
  <c r="E80" i="14"/>
  <c r="J79" i="14"/>
  <c r="J77" i="14" s="1"/>
  <c r="I79" i="14"/>
  <c r="H79" i="14"/>
  <c r="G79" i="14"/>
  <c r="E79" i="14"/>
  <c r="J78" i="14"/>
  <c r="I78" i="14"/>
  <c r="H78" i="14"/>
  <c r="G78" i="14"/>
  <c r="F78" i="14" s="1"/>
  <c r="E78" i="14"/>
  <c r="M77" i="14"/>
  <c r="L77" i="14"/>
  <c r="K77" i="14"/>
  <c r="M76" i="14"/>
  <c r="L76" i="14"/>
  <c r="K76" i="14"/>
  <c r="J76" i="14"/>
  <c r="I76" i="14"/>
  <c r="H76" i="14"/>
  <c r="G76" i="14"/>
  <c r="E76" i="14"/>
  <c r="M75" i="14"/>
  <c r="L75" i="14"/>
  <c r="K75" i="14"/>
  <c r="J75" i="14"/>
  <c r="I75" i="14"/>
  <c r="H75" i="14"/>
  <c r="G75" i="14"/>
  <c r="E75" i="14"/>
  <c r="M74" i="14"/>
  <c r="L74" i="14"/>
  <c r="K74" i="14"/>
  <c r="J74" i="14"/>
  <c r="I74" i="14"/>
  <c r="H74" i="14"/>
  <c r="G74" i="14"/>
  <c r="E74" i="14"/>
  <c r="M73" i="14"/>
  <c r="L73" i="14"/>
  <c r="K73" i="14"/>
  <c r="J73" i="14"/>
  <c r="I73" i="14"/>
  <c r="H73" i="14"/>
  <c r="G73" i="14"/>
  <c r="E73" i="14"/>
  <c r="M72" i="14"/>
  <c r="L72" i="14"/>
  <c r="K72" i="14"/>
  <c r="J72" i="14"/>
  <c r="I72" i="14"/>
  <c r="H72" i="14"/>
  <c r="G72" i="14"/>
  <c r="E72" i="14"/>
  <c r="M71" i="14"/>
  <c r="L71" i="14"/>
  <c r="K71" i="14"/>
  <c r="J71" i="14"/>
  <c r="I71" i="14"/>
  <c r="H71" i="14"/>
  <c r="G71" i="14"/>
  <c r="E71" i="14"/>
  <c r="M70" i="14"/>
  <c r="L70" i="14"/>
  <c r="K70" i="14"/>
  <c r="J70" i="14"/>
  <c r="I70" i="14"/>
  <c r="H70" i="14"/>
  <c r="G70" i="14"/>
  <c r="E70" i="14"/>
  <c r="M69" i="14"/>
  <c r="L69" i="14"/>
  <c r="L68" i="14" s="1"/>
  <c r="L66" i="14" s="1"/>
  <c r="K69" i="14"/>
  <c r="J69" i="14"/>
  <c r="J68" i="14" s="1"/>
  <c r="I69" i="14"/>
  <c r="H69" i="14"/>
  <c r="H68" i="14" s="1"/>
  <c r="G69" i="14"/>
  <c r="G68" i="14" s="1"/>
  <c r="E69" i="14"/>
  <c r="E68" i="14" s="1"/>
  <c r="M68" i="14"/>
  <c r="M66" i="14" s="1"/>
  <c r="K68" i="14"/>
  <c r="F67" i="14"/>
  <c r="J63" i="14"/>
  <c r="I63" i="14"/>
  <c r="H63" i="14"/>
  <c r="G63" i="14"/>
  <c r="E63" i="14"/>
  <c r="J62" i="14"/>
  <c r="I62" i="14"/>
  <c r="H62" i="14"/>
  <c r="G62" i="14"/>
  <c r="F62" i="14" s="1"/>
  <c r="E62" i="14"/>
  <c r="F61" i="14"/>
  <c r="J60" i="14"/>
  <c r="I60" i="14"/>
  <c r="H60" i="14"/>
  <c r="G60" i="14"/>
  <c r="E60" i="14"/>
  <c r="J59" i="14"/>
  <c r="I59" i="14"/>
  <c r="H59" i="14"/>
  <c r="G59" i="14"/>
  <c r="E59" i="14"/>
  <c r="J58" i="14"/>
  <c r="I58" i="14"/>
  <c r="H58" i="14"/>
  <c r="G58" i="14"/>
  <c r="E58" i="14"/>
  <c r="J57" i="14"/>
  <c r="J56" i="14" s="1"/>
  <c r="I57" i="14"/>
  <c r="H57" i="14"/>
  <c r="G57" i="14"/>
  <c r="E57" i="14"/>
  <c r="M56" i="14"/>
  <c r="L56" i="14"/>
  <c r="K56" i="14"/>
  <c r="J55" i="14"/>
  <c r="I55" i="14"/>
  <c r="H55" i="14"/>
  <c r="G55" i="14"/>
  <c r="E55" i="14"/>
  <c r="J54" i="14"/>
  <c r="I54" i="14"/>
  <c r="H54" i="14"/>
  <c r="G54" i="14"/>
  <c r="E54" i="14"/>
  <c r="J53" i="14"/>
  <c r="I53" i="14"/>
  <c r="H53" i="14"/>
  <c r="G53" i="14"/>
  <c r="E53" i="14"/>
  <c r="J52" i="14"/>
  <c r="I52" i="14"/>
  <c r="H52" i="14"/>
  <c r="G52" i="14"/>
  <c r="E52" i="14"/>
  <c r="J51" i="14"/>
  <c r="I51" i="14"/>
  <c r="H51" i="14"/>
  <c r="G51" i="14"/>
  <c r="E51" i="14"/>
  <c r="J50" i="14"/>
  <c r="I50" i="14"/>
  <c r="H50" i="14"/>
  <c r="G50" i="14"/>
  <c r="E50" i="14"/>
  <c r="J49" i="14"/>
  <c r="I49" i="14"/>
  <c r="H49" i="14"/>
  <c r="G49" i="14"/>
  <c r="E49" i="14"/>
  <c r="J48" i="14"/>
  <c r="I48" i="14"/>
  <c r="H48" i="14"/>
  <c r="G48" i="14"/>
  <c r="E48" i="14"/>
  <c r="J47" i="14"/>
  <c r="F47" i="14" s="1"/>
  <c r="I47" i="14"/>
  <c r="H47" i="14"/>
  <c r="G47" i="14"/>
  <c r="E47" i="14"/>
  <c r="J46" i="14"/>
  <c r="I46" i="14"/>
  <c r="H46" i="14"/>
  <c r="G46" i="14"/>
  <c r="E46" i="14"/>
  <c r="J45" i="14"/>
  <c r="I45" i="14"/>
  <c r="H45" i="14"/>
  <c r="G45" i="14"/>
  <c r="E45" i="14"/>
  <c r="J44" i="14"/>
  <c r="I44" i="14"/>
  <c r="H44" i="14"/>
  <c r="G44" i="14"/>
  <c r="E44" i="14"/>
  <c r="J43" i="14"/>
  <c r="I43" i="14"/>
  <c r="H43" i="14"/>
  <c r="G43" i="14"/>
  <c r="E43" i="14"/>
  <c r="J42" i="14"/>
  <c r="I42" i="14"/>
  <c r="H42" i="14"/>
  <c r="G42" i="14"/>
  <c r="E42" i="14"/>
  <c r="J41" i="14"/>
  <c r="I41" i="14"/>
  <c r="H41" i="14"/>
  <c r="G41" i="14"/>
  <c r="E41" i="14"/>
  <c r="J40" i="14"/>
  <c r="I40" i="14"/>
  <c r="H40" i="14"/>
  <c r="H39" i="14" s="1"/>
  <c r="H38" i="14" s="1"/>
  <c r="G40" i="14"/>
  <c r="E40" i="14"/>
  <c r="M38" i="14"/>
  <c r="L38" i="14"/>
  <c r="K38" i="14"/>
  <c r="J37" i="14"/>
  <c r="I37" i="14"/>
  <c r="H37" i="14"/>
  <c r="G37" i="14"/>
  <c r="E37" i="14"/>
  <c r="J36" i="14"/>
  <c r="I36" i="14"/>
  <c r="H36" i="14"/>
  <c r="G36" i="14"/>
  <c r="E36" i="14"/>
  <c r="F35" i="14"/>
  <c r="F34" i="14"/>
  <c r="J33" i="14"/>
  <c r="I33" i="14"/>
  <c r="H33" i="14"/>
  <c r="G33" i="14"/>
  <c r="E33" i="14"/>
  <c r="J32" i="14"/>
  <c r="I32" i="14"/>
  <c r="H32" i="14"/>
  <c r="G32" i="14"/>
  <c r="E32" i="14"/>
  <c r="J31" i="14"/>
  <c r="I31" i="14"/>
  <c r="H31" i="14"/>
  <c r="G31" i="14"/>
  <c r="E31" i="14"/>
  <c r="J30" i="14"/>
  <c r="I30" i="14"/>
  <c r="H30" i="14"/>
  <c r="G30" i="14"/>
  <c r="E30" i="14"/>
  <c r="J29" i="14"/>
  <c r="I29" i="14"/>
  <c r="H29" i="14"/>
  <c r="G29" i="14"/>
  <c r="E29" i="14"/>
  <c r="J28" i="14"/>
  <c r="I28" i="14"/>
  <c r="H28" i="14"/>
  <c r="G28" i="14"/>
  <c r="E28" i="14"/>
  <c r="J27" i="14"/>
  <c r="I27" i="14"/>
  <c r="H27" i="14"/>
  <c r="G27" i="14"/>
  <c r="E27" i="14"/>
  <c r="J26" i="14"/>
  <c r="I26" i="14"/>
  <c r="H26" i="14"/>
  <c r="H25" i="14" s="1"/>
  <c r="G26" i="14"/>
  <c r="E26" i="14"/>
  <c r="M25" i="14"/>
  <c r="M22" i="14" s="1"/>
  <c r="M64" i="14" s="1"/>
  <c r="M65" i="14" s="1"/>
  <c r="L25" i="14"/>
  <c r="L22" i="14" s="1"/>
  <c r="L64" i="14" s="1"/>
  <c r="K25" i="14"/>
  <c r="K22" i="14" s="1"/>
  <c r="K64" i="14" s="1"/>
  <c r="F24" i="14"/>
  <c r="J23" i="14"/>
  <c r="I23" i="14"/>
  <c r="H23" i="14"/>
  <c r="G23" i="14"/>
  <c r="E23" i="14"/>
  <c r="F15" i="14"/>
  <c r="E15" i="14"/>
  <c r="F13" i="14"/>
  <c r="E13" i="14"/>
  <c r="B13" i="14"/>
  <c r="I11" i="14"/>
  <c r="H11" i="14"/>
  <c r="F11" i="14"/>
  <c r="B11" i="14"/>
  <c r="B8" i="14"/>
  <c r="F30" i="14" l="1"/>
  <c r="H56" i="14"/>
  <c r="F94" i="14"/>
  <c r="I25" i="15"/>
  <c r="F50" i="15"/>
  <c r="F95" i="15"/>
  <c r="E64" i="17"/>
  <c r="E65" i="17" s="1"/>
  <c r="F39" i="17"/>
  <c r="F38" i="17" s="1"/>
  <c r="F66" i="19"/>
  <c r="B65" i="21"/>
  <c r="B105" i="21"/>
  <c r="L65" i="14"/>
  <c r="F27" i="14"/>
  <c r="F63" i="14"/>
  <c r="F74" i="14"/>
  <c r="F91" i="14"/>
  <c r="F96" i="14"/>
  <c r="F60" i="15"/>
  <c r="L66" i="15"/>
  <c r="L65" i="15" s="1"/>
  <c r="M66" i="15"/>
  <c r="F82" i="15"/>
  <c r="J64" i="17"/>
  <c r="J65" i="17" s="1"/>
  <c r="F76" i="14"/>
  <c r="F79" i="14"/>
  <c r="F77" i="14" s="1"/>
  <c r="F83" i="14"/>
  <c r="I86" i="14"/>
  <c r="F93" i="14"/>
  <c r="G25" i="15"/>
  <c r="G22" i="15" s="1"/>
  <c r="F23" i="14"/>
  <c r="J25" i="14"/>
  <c r="J22" i="14" s="1"/>
  <c r="F43" i="14"/>
  <c r="E77" i="14"/>
  <c r="F85" i="14"/>
  <c r="F27" i="15"/>
  <c r="I56" i="15"/>
  <c r="F59" i="15"/>
  <c r="F69" i="15"/>
  <c r="F84" i="15"/>
  <c r="F25" i="16"/>
  <c r="F22" i="16" s="1"/>
  <c r="M65" i="15"/>
  <c r="F46" i="15"/>
  <c r="F51" i="15"/>
  <c r="F79" i="15"/>
  <c r="F83" i="15"/>
  <c r="I105" i="17"/>
  <c r="F51" i="14"/>
  <c r="I64" i="17"/>
  <c r="J65" i="19"/>
  <c r="F95" i="14"/>
  <c r="F37" i="15"/>
  <c r="H38" i="15"/>
  <c r="E39" i="15"/>
  <c r="E38" i="15" s="1"/>
  <c r="F68" i="16"/>
  <c r="F25" i="17"/>
  <c r="F22" i="17" s="1"/>
  <c r="F64" i="17" s="1"/>
  <c r="F77" i="16"/>
  <c r="E39" i="14"/>
  <c r="E38" i="14" s="1"/>
  <c r="F44" i="14"/>
  <c r="F55" i="14"/>
  <c r="F80" i="14"/>
  <c r="F84" i="14"/>
  <c r="I39" i="15"/>
  <c r="G86" i="15"/>
  <c r="H64" i="16"/>
  <c r="F66" i="20"/>
  <c r="B65" i="18"/>
  <c r="G65" i="18"/>
  <c r="B105" i="18" s="1"/>
  <c r="H22" i="14"/>
  <c r="E66" i="14"/>
  <c r="F31" i="14"/>
  <c r="I25" i="14"/>
  <c r="F36" i="14"/>
  <c r="I39" i="14"/>
  <c r="I38" i="14" s="1"/>
  <c r="F33" i="14"/>
  <c r="F42" i="14"/>
  <c r="F45" i="14"/>
  <c r="I56" i="14"/>
  <c r="F59" i="14"/>
  <c r="K66" i="14"/>
  <c r="K65" i="14" s="1"/>
  <c r="G86" i="14"/>
  <c r="F28" i="15"/>
  <c r="F30" i="15"/>
  <c r="F25" i="15" s="1"/>
  <c r="F22" i="15" s="1"/>
  <c r="F33" i="15"/>
  <c r="F40" i="15"/>
  <c r="F43" i="15"/>
  <c r="F52" i="15"/>
  <c r="F57" i="15"/>
  <c r="J56" i="15"/>
  <c r="F73" i="15"/>
  <c r="F89" i="15"/>
  <c r="F92" i="15"/>
  <c r="F38" i="16"/>
  <c r="F64" i="16" s="1"/>
  <c r="J68" i="15"/>
  <c r="F50" i="14"/>
  <c r="F53" i="14"/>
  <c r="I38" i="15"/>
  <c r="G66" i="17"/>
  <c r="F32" i="14"/>
  <c r="F41" i="14"/>
  <c r="F58" i="14"/>
  <c r="F70" i="14"/>
  <c r="F72" i="14"/>
  <c r="F73" i="14"/>
  <c r="J86" i="14"/>
  <c r="J66" i="14" s="1"/>
  <c r="J65" i="14" s="1"/>
  <c r="F29" i="15"/>
  <c r="J39" i="15"/>
  <c r="J38" i="15" s="1"/>
  <c r="F63" i="15"/>
  <c r="F88" i="15"/>
  <c r="H64" i="17"/>
  <c r="H105" i="17" s="1"/>
  <c r="J105" i="17"/>
  <c r="E25" i="14"/>
  <c r="F37" i="14"/>
  <c r="F71" i="14"/>
  <c r="F75" i="14"/>
  <c r="I77" i="14"/>
  <c r="F87" i="14"/>
  <c r="E66" i="15"/>
  <c r="F85" i="15"/>
  <c r="F91" i="15"/>
  <c r="J66" i="16"/>
  <c r="F29" i="14"/>
  <c r="F26" i="14"/>
  <c r="F25" i="14" s="1"/>
  <c r="F22" i="14" s="1"/>
  <c r="F40" i="14"/>
  <c r="J39" i="14"/>
  <c r="J38" i="14" s="1"/>
  <c r="J64" i="14" s="1"/>
  <c r="F46" i="14"/>
  <c r="F49" i="14"/>
  <c r="F52" i="14"/>
  <c r="E56" i="14"/>
  <c r="F60" i="14"/>
  <c r="I68" i="14"/>
  <c r="I66" i="14" s="1"/>
  <c r="F82" i="14"/>
  <c r="F89" i="14"/>
  <c r="F92" i="14"/>
  <c r="F32" i="15"/>
  <c r="G39" i="15"/>
  <c r="G38" i="15" s="1"/>
  <c r="F41" i="15"/>
  <c r="F44" i="15"/>
  <c r="F47" i="15"/>
  <c r="F53" i="15"/>
  <c r="F58" i="15"/>
  <c r="I77" i="15"/>
  <c r="E86" i="15"/>
  <c r="F93" i="15"/>
  <c r="F96" i="15"/>
  <c r="F57" i="14"/>
  <c r="F56" i="14" s="1"/>
  <c r="F31" i="15"/>
  <c r="J25" i="15"/>
  <c r="J22" i="15" s="1"/>
  <c r="F62" i="15"/>
  <c r="F70" i="15"/>
  <c r="F71" i="15"/>
  <c r="F72" i="15"/>
  <c r="G68" i="15"/>
  <c r="G66" i="15" s="1"/>
  <c r="J86" i="15"/>
  <c r="G77" i="15"/>
  <c r="F28" i="14"/>
  <c r="F48" i="14"/>
  <c r="F54" i="14"/>
  <c r="E22" i="15"/>
  <c r="E64" i="15" s="1"/>
  <c r="H25" i="15"/>
  <c r="H22" i="15" s="1"/>
  <c r="H64" i="15" s="1"/>
  <c r="F36" i="15"/>
  <c r="F49" i="15"/>
  <c r="F55" i="15"/>
  <c r="E56" i="15"/>
  <c r="F74" i="15"/>
  <c r="F80" i="15"/>
  <c r="J77" i="15"/>
  <c r="F87" i="15"/>
  <c r="F86" i="15" s="1"/>
  <c r="J64" i="16"/>
  <c r="E105" i="17"/>
  <c r="F77" i="17"/>
  <c r="G65" i="17"/>
  <c r="G105" i="17"/>
  <c r="I65" i="17"/>
  <c r="F68" i="17"/>
  <c r="H105" i="16"/>
  <c r="H65" i="16"/>
  <c r="E65" i="16"/>
  <c r="E105" i="16"/>
  <c r="G66" i="16"/>
  <c r="G105" i="16" s="1"/>
  <c r="I105" i="16"/>
  <c r="I65" i="16"/>
  <c r="F66" i="16"/>
  <c r="F65" i="16" s="1"/>
  <c r="I22" i="15"/>
  <c r="H66" i="15"/>
  <c r="F75" i="15"/>
  <c r="H86" i="15"/>
  <c r="F78" i="15"/>
  <c r="F77" i="15" s="1"/>
  <c r="I68" i="15"/>
  <c r="H77" i="15"/>
  <c r="G56" i="15"/>
  <c r="G64" i="15" s="1"/>
  <c r="F39" i="14"/>
  <c r="E22" i="14"/>
  <c r="H64" i="14"/>
  <c r="I22" i="14"/>
  <c r="H86" i="14"/>
  <c r="G25" i="14"/>
  <c r="G22" i="14" s="1"/>
  <c r="G39" i="14"/>
  <c r="G38" i="14" s="1"/>
  <c r="F69" i="14"/>
  <c r="F68" i="14" s="1"/>
  <c r="G77" i="14"/>
  <c r="H77" i="14"/>
  <c r="F88" i="14"/>
  <c r="F86" i="14" s="1"/>
  <c r="G56" i="14"/>
  <c r="J107" i="13"/>
  <c r="H107" i="13"/>
  <c r="G107" i="13"/>
  <c r="B107" i="13"/>
  <c r="J96" i="13"/>
  <c r="I96" i="13"/>
  <c r="H96" i="13"/>
  <c r="G96" i="13"/>
  <c r="E96" i="13"/>
  <c r="J95" i="13"/>
  <c r="I95" i="13"/>
  <c r="H95" i="13"/>
  <c r="G95" i="13"/>
  <c r="E95" i="13"/>
  <c r="J94" i="13"/>
  <c r="I94" i="13"/>
  <c r="H94" i="13"/>
  <c r="G94" i="13"/>
  <c r="E94" i="13"/>
  <c r="J93" i="13"/>
  <c r="I93" i="13"/>
  <c r="H93" i="13"/>
  <c r="G93" i="13"/>
  <c r="E93" i="13"/>
  <c r="J92" i="13"/>
  <c r="I92" i="13"/>
  <c r="H92" i="13"/>
  <c r="G92" i="13"/>
  <c r="E92" i="13"/>
  <c r="J91" i="13"/>
  <c r="I91" i="13"/>
  <c r="H91" i="13"/>
  <c r="G91" i="13"/>
  <c r="E91" i="13"/>
  <c r="J90" i="13"/>
  <c r="I90" i="13"/>
  <c r="H90" i="13"/>
  <c r="G90" i="13"/>
  <c r="E90" i="13"/>
  <c r="J89" i="13"/>
  <c r="I89" i="13"/>
  <c r="H89" i="13"/>
  <c r="G89" i="13"/>
  <c r="E89" i="13"/>
  <c r="J88" i="13"/>
  <c r="I88" i="13"/>
  <c r="H88" i="13"/>
  <c r="G88" i="13"/>
  <c r="E88" i="13"/>
  <c r="J87" i="13"/>
  <c r="I87" i="13"/>
  <c r="H87" i="13"/>
  <c r="G87" i="13"/>
  <c r="E87" i="13"/>
  <c r="M86" i="13"/>
  <c r="L86" i="13"/>
  <c r="K86" i="13"/>
  <c r="J85" i="13"/>
  <c r="I85" i="13"/>
  <c r="H85" i="13"/>
  <c r="G85" i="13"/>
  <c r="E85" i="13"/>
  <c r="J84" i="13"/>
  <c r="I84" i="13"/>
  <c r="H84" i="13"/>
  <c r="G84" i="13"/>
  <c r="E84" i="13"/>
  <c r="J83" i="13"/>
  <c r="I83" i="13"/>
  <c r="H83" i="13"/>
  <c r="G83" i="13"/>
  <c r="E83" i="13"/>
  <c r="J82" i="13"/>
  <c r="I82" i="13"/>
  <c r="H82" i="13"/>
  <c r="G82" i="13"/>
  <c r="E82" i="13"/>
  <c r="F81" i="13"/>
  <c r="J80" i="13"/>
  <c r="I80" i="13"/>
  <c r="H80" i="13"/>
  <c r="G80" i="13"/>
  <c r="E80" i="13"/>
  <c r="J79" i="13"/>
  <c r="I79" i="13"/>
  <c r="H79" i="13"/>
  <c r="G79" i="13"/>
  <c r="E79" i="13"/>
  <c r="J78" i="13"/>
  <c r="I78" i="13"/>
  <c r="H78" i="13"/>
  <c r="G78" i="13"/>
  <c r="E78" i="13"/>
  <c r="E77" i="13" s="1"/>
  <c r="M77" i="13"/>
  <c r="L77" i="13"/>
  <c r="K77" i="13"/>
  <c r="M76" i="13"/>
  <c r="L76" i="13"/>
  <c r="K76" i="13"/>
  <c r="J76" i="13"/>
  <c r="I76" i="13"/>
  <c r="H76" i="13"/>
  <c r="G76" i="13"/>
  <c r="E76" i="13"/>
  <c r="M75" i="13"/>
  <c r="L75" i="13"/>
  <c r="K75" i="13"/>
  <c r="J75" i="13"/>
  <c r="I75" i="13"/>
  <c r="H75" i="13"/>
  <c r="G75" i="13"/>
  <c r="E75" i="13"/>
  <c r="M74" i="13"/>
  <c r="L74" i="13"/>
  <c r="K74" i="13"/>
  <c r="J74" i="13"/>
  <c r="I74" i="13"/>
  <c r="H74" i="13"/>
  <c r="G74" i="13"/>
  <c r="E74" i="13"/>
  <c r="M73" i="13"/>
  <c r="L73" i="13"/>
  <c r="K73" i="13"/>
  <c r="J73" i="13"/>
  <c r="I73" i="13"/>
  <c r="H73" i="13"/>
  <c r="G73" i="13"/>
  <c r="E73" i="13"/>
  <c r="M72" i="13"/>
  <c r="L72" i="13"/>
  <c r="K72" i="13"/>
  <c r="J72" i="13"/>
  <c r="I72" i="13"/>
  <c r="H72" i="13"/>
  <c r="G72" i="13"/>
  <c r="E72" i="13"/>
  <c r="M71" i="13"/>
  <c r="L71" i="13"/>
  <c r="K71" i="13"/>
  <c r="J71" i="13"/>
  <c r="I71" i="13"/>
  <c r="H71" i="13"/>
  <c r="G71" i="13"/>
  <c r="E71" i="13"/>
  <c r="M70" i="13"/>
  <c r="L70" i="13"/>
  <c r="K70" i="13"/>
  <c r="J70" i="13"/>
  <c r="I70" i="13"/>
  <c r="H70" i="13"/>
  <c r="G70" i="13"/>
  <c r="E70" i="13"/>
  <c r="M69" i="13"/>
  <c r="L69" i="13"/>
  <c r="L68" i="13" s="1"/>
  <c r="K69" i="13"/>
  <c r="J69" i="13"/>
  <c r="I69" i="13"/>
  <c r="H69" i="13"/>
  <c r="G69" i="13"/>
  <c r="E69" i="13"/>
  <c r="E68" i="13" s="1"/>
  <c r="M68" i="13"/>
  <c r="K68" i="13"/>
  <c r="F67" i="13"/>
  <c r="J63" i="13"/>
  <c r="I63" i="13"/>
  <c r="H63" i="13"/>
  <c r="G63" i="13"/>
  <c r="E63" i="13"/>
  <c r="J62" i="13"/>
  <c r="I62" i="13"/>
  <c r="H62" i="13"/>
  <c r="G62" i="13"/>
  <c r="F62" i="13" s="1"/>
  <c r="E62" i="13"/>
  <c r="F61" i="13"/>
  <c r="J60" i="13"/>
  <c r="I60" i="13"/>
  <c r="H60" i="13"/>
  <c r="G60" i="13"/>
  <c r="E60" i="13"/>
  <c r="J59" i="13"/>
  <c r="I59" i="13"/>
  <c r="H59" i="13"/>
  <c r="G59" i="13"/>
  <c r="E59" i="13"/>
  <c r="J58" i="13"/>
  <c r="J56" i="13" s="1"/>
  <c r="I58" i="13"/>
  <c r="H58" i="13"/>
  <c r="G58" i="13"/>
  <c r="E58" i="13"/>
  <c r="J57" i="13"/>
  <c r="I57" i="13"/>
  <c r="H57" i="13"/>
  <c r="G57" i="13"/>
  <c r="E57" i="13"/>
  <c r="M56" i="13"/>
  <c r="L56" i="13"/>
  <c r="K56" i="13"/>
  <c r="J55" i="13"/>
  <c r="I55" i="13"/>
  <c r="H55" i="13"/>
  <c r="G55" i="13"/>
  <c r="E55" i="13"/>
  <c r="J54" i="13"/>
  <c r="I54" i="13"/>
  <c r="H54" i="13"/>
  <c r="G54" i="13"/>
  <c r="E54" i="13"/>
  <c r="J53" i="13"/>
  <c r="I53" i="13"/>
  <c r="H53" i="13"/>
  <c r="G53" i="13"/>
  <c r="E53" i="13"/>
  <c r="J52" i="13"/>
  <c r="I52" i="13"/>
  <c r="H52" i="13"/>
  <c r="G52" i="13"/>
  <c r="E52" i="13"/>
  <c r="J51" i="13"/>
  <c r="I51" i="13"/>
  <c r="F51" i="13" s="1"/>
  <c r="H51" i="13"/>
  <c r="G51" i="13"/>
  <c r="E51" i="13"/>
  <c r="J50" i="13"/>
  <c r="I50" i="13"/>
  <c r="H50" i="13"/>
  <c r="G50" i="13"/>
  <c r="E50" i="13"/>
  <c r="J49" i="13"/>
  <c r="I49" i="13"/>
  <c r="H49" i="13"/>
  <c r="G49" i="13"/>
  <c r="E49" i="13"/>
  <c r="J48" i="13"/>
  <c r="I48" i="13"/>
  <c r="H48" i="13"/>
  <c r="G48" i="13"/>
  <c r="E48" i="13"/>
  <c r="J47" i="13"/>
  <c r="I47" i="13"/>
  <c r="H47" i="13"/>
  <c r="G47" i="13"/>
  <c r="E47" i="13"/>
  <c r="J46" i="13"/>
  <c r="I46" i="13"/>
  <c r="H46" i="13"/>
  <c r="G46" i="13"/>
  <c r="E46" i="13"/>
  <c r="J45" i="13"/>
  <c r="I45" i="13"/>
  <c r="H45" i="13"/>
  <c r="G45" i="13"/>
  <c r="E45" i="13"/>
  <c r="J44" i="13"/>
  <c r="I44" i="13"/>
  <c r="H44" i="13"/>
  <c r="G44" i="13"/>
  <c r="E44" i="13"/>
  <c r="J43" i="13"/>
  <c r="I43" i="13"/>
  <c r="H43" i="13"/>
  <c r="G43" i="13"/>
  <c r="F43" i="13"/>
  <c r="E43" i="13"/>
  <c r="J42" i="13"/>
  <c r="I42" i="13"/>
  <c r="H42" i="13"/>
  <c r="G42" i="13"/>
  <c r="E42" i="13"/>
  <c r="J41" i="13"/>
  <c r="I41" i="13"/>
  <c r="I39" i="13" s="1"/>
  <c r="I38" i="13" s="1"/>
  <c r="H41" i="13"/>
  <c r="G41" i="13"/>
  <c r="E41" i="13"/>
  <c r="J40" i="13"/>
  <c r="I40" i="13"/>
  <c r="H40" i="13"/>
  <c r="G40" i="13"/>
  <c r="E40" i="13"/>
  <c r="E39" i="13" s="1"/>
  <c r="E38" i="13" s="1"/>
  <c r="M38" i="13"/>
  <c r="L38" i="13"/>
  <c r="K38" i="13"/>
  <c r="J37" i="13"/>
  <c r="I37" i="13"/>
  <c r="H37" i="13"/>
  <c r="G37" i="13"/>
  <c r="E37" i="13"/>
  <c r="J36" i="13"/>
  <c r="I36" i="13"/>
  <c r="H36" i="13"/>
  <c r="G36" i="13"/>
  <c r="E36" i="13"/>
  <c r="F35" i="13"/>
  <c r="F34" i="13"/>
  <c r="J33" i="13"/>
  <c r="I33" i="13"/>
  <c r="H33" i="13"/>
  <c r="G33" i="13"/>
  <c r="E33" i="13"/>
  <c r="J32" i="13"/>
  <c r="I32" i="13"/>
  <c r="H32" i="13"/>
  <c r="G32" i="13"/>
  <c r="F32" i="13" s="1"/>
  <c r="E32" i="13"/>
  <c r="J31" i="13"/>
  <c r="I31" i="13"/>
  <c r="H31" i="13"/>
  <c r="G31" i="13"/>
  <c r="E31" i="13"/>
  <c r="J30" i="13"/>
  <c r="I30" i="13"/>
  <c r="H30" i="13"/>
  <c r="G30" i="13"/>
  <c r="E30" i="13"/>
  <c r="J29" i="13"/>
  <c r="I29" i="13"/>
  <c r="H29" i="13"/>
  <c r="G29" i="13"/>
  <c r="E29" i="13"/>
  <c r="J28" i="13"/>
  <c r="I28" i="13"/>
  <c r="H28" i="13"/>
  <c r="G28" i="13"/>
  <c r="E28" i="13"/>
  <c r="J27" i="13"/>
  <c r="I27" i="13"/>
  <c r="H27" i="13"/>
  <c r="G27" i="13"/>
  <c r="E27" i="13"/>
  <c r="J26" i="13"/>
  <c r="I26" i="13"/>
  <c r="H26" i="13"/>
  <c r="G26" i="13"/>
  <c r="E26" i="13"/>
  <c r="M25" i="13"/>
  <c r="M22" i="13" s="1"/>
  <c r="M64" i="13" s="1"/>
  <c r="L25" i="13"/>
  <c r="K25" i="13"/>
  <c r="K22" i="13" s="1"/>
  <c r="K64" i="13" s="1"/>
  <c r="F24" i="13"/>
  <c r="J23" i="13"/>
  <c r="I23" i="13"/>
  <c r="H23" i="13"/>
  <c r="G23" i="13"/>
  <c r="E23" i="13"/>
  <c r="L22" i="13"/>
  <c r="L64" i="13" s="1"/>
  <c r="F15" i="13"/>
  <c r="E15" i="13"/>
  <c r="F13" i="13"/>
  <c r="E13" i="13"/>
  <c r="B13" i="13"/>
  <c r="I11" i="13"/>
  <c r="H11" i="13"/>
  <c r="F11" i="13"/>
  <c r="B11" i="13"/>
  <c r="B8" i="13"/>
  <c r="F56" i="15" l="1"/>
  <c r="J105" i="14"/>
  <c r="J68" i="13"/>
  <c r="I64" i="14"/>
  <c r="I66" i="15"/>
  <c r="J65" i="16"/>
  <c r="F29" i="13"/>
  <c r="H25" i="13"/>
  <c r="F68" i="15"/>
  <c r="F66" i="15" s="1"/>
  <c r="H22" i="13"/>
  <c r="H64" i="13" s="1"/>
  <c r="F65" i="19"/>
  <c r="F105" i="19"/>
  <c r="F105" i="20"/>
  <c r="F65" i="20"/>
  <c r="F64" i="14"/>
  <c r="F47" i="13"/>
  <c r="F38" i="14"/>
  <c r="I64" i="15"/>
  <c r="J105" i="16"/>
  <c r="F37" i="13"/>
  <c r="G39" i="13"/>
  <c r="J39" i="13"/>
  <c r="J38" i="13" s="1"/>
  <c r="F75" i="13"/>
  <c r="F83" i="13"/>
  <c r="H66" i="14"/>
  <c r="H65" i="14" s="1"/>
  <c r="G66" i="14"/>
  <c r="H86" i="13"/>
  <c r="E64" i="14"/>
  <c r="E65" i="14" s="1"/>
  <c r="J66" i="15"/>
  <c r="H56" i="13"/>
  <c r="F85" i="13"/>
  <c r="I86" i="13"/>
  <c r="G65" i="16"/>
  <c r="B105" i="16" s="1"/>
  <c r="F105" i="16"/>
  <c r="H65" i="17"/>
  <c r="J64" i="15"/>
  <c r="F39" i="15"/>
  <c r="F38" i="15" s="1"/>
  <c r="J25" i="13"/>
  <c r="F55" i="13"/>
  <c r="E56" i="13"/>
  <c r="F60" i="13"/>
  <c r="F84" i="13"/>
  <c r="J86" i="13"/>
  <c r="F92" i="13"/>
  <c r="F94" i="13"/>
  <c r="G64" i="14"/>
  <c r="M66" i="13"/>
  <c r="M65" i="13" s="1"/>
  <c r="F91" i="13"/>
  <c r="F64" i="15"/>
  <c r="F105" i="15" s="1"/>
  <c r="F66" i="17"/>
  <c r="B65" i="16"/>
  <c r="G65" i="15"/>
  <c r="G105" i="15"/>
  <c r="F65" i="15"/>
  <c r="H105" i="15"/>
  <c r="H65" i="15"/>
  <c r="I105" i="15"/>
  <c r="I65" i="15"/>
  <c r="E65" i="15"/>
  <c r="E105" i="15"/>
  <c r="J22" i="13"/>
  <c r="G105" i="14"/>
  <c r="F33" i="13"/>
  <c r="F30" i="13"/>
  <c r="F23" i="13"/>
  <c r="F27" i="13"/>
  <c r="F41" i="13"/>
  <c r="F44" i="13"/>
  <c r="F58" i="13"/>
  <c r="H68" i="13"/>
  <c r="F71" i="13"/>
  <c r="F73" i="13"/>
  <c r="F76" i="13"/>
  <c r="F79" i="13"/>
  <c r="F89" i="13"/>
  <c r="G38" i="13"/>
  <c r="F46" i="13"/>
  <c r="E25" i="13"/>
  <c r="E22" i="13" s="1"/>
  <c r="E64" i="13" s="1"/>
  <c r="F52" i="13"/>
  <c r="F26" i="13"/>
  <c r="F78" i="13"/>
  <c r="J77" i="13"/>
  <c r="F88" i="13"/>
  <c r="F57" i="13"/>
  <c r="F31" i="13"/>
  <c r="F54" i="13"/>
  <c r="K66" i="13"/>
  <c r="K65" i="13" s="1"/>
  <c r="L66" i="13"/>
  <c r="L65" i="13" s="1"/>
  <c r="F82" i="13"/>
  <c r="F93" i="13"/>
  <c r="F49" i="13"/>
  <c r="F40" i="13"/>
  <c r="I25" i="13"/>
  <c r="I22" i="13" s="1"/>
  <c r="I64" i="13" s="1"/>
  <c r="F28" i="13"/>
  <c r="F36" i="13"/>
  <c r="F42" i="13"/>
  <c r="F45" i="13"/>
  <c r="F48" i="13"/>
  <c r="I56" i="13"/>
  <c r="F59" i="13"/>
  <c r="I77" i="13"/>
  <c r="F80" i="13"/>
  <c r="E86" i="13"/>
  <c r="F90" i="13"/>
  <c r="F96" i="13"/>
  <c r="I68" i="13"/>
  <c r="I66" i="13" s="1"/>
  <c r="F87" i="13"/>
  <c r="F86" i="13" s="1"/>
  <c r="F95" i="13"/>
  <c r="I105" i="14"/>
  <c r="I65" i="14"/>
  <c r="F50" i="13"/>
  <c r="F53" i="13"/>
  <c r="F63" i="13"/>
  <c r="F70" i="13"/>
  <c r="F72" i="13"/>
  <c r="F74" i="13"/>
  <c r="F66" i="14"/>
  <c r="H105" i="14"/>
  <c r="E66" i="13"/>
  <c r="F77" i="13"/>
  <c r="G25" i="13"/>
  <c r="G22" i="13" s="1"/>
  <c r="H39" i="13"/>
  <c r="H38" i="13" s="1"/>
  <c r="G68" i="13"/>
  <c r="F69" i="13"/>
  <c r="G77" i="13"/>
  <c r="H77" i="13"/>
  <c r="G56" i="13"/>
  <c r="G86" i="13"/>
  <c r="H66" i="13" l="1"/>
  <c r="H105" i="13" s="1"/>
  <c r="F65" i="14"/>
  <c r="G65" i="14"/>
  <c r="J64" i="13"/>
  <c r="F56" i="13"/>
  <c r="G64" i="13"/>
  <c r="B65" i="19"/>
  <c r="B105" i="19"/>
  <c r="B65" i="20"/>
  <c r="B105" i="20"/>
  <c r="J65" i="15"/>
  <c r="B65" i="15" s="1"/>
  <c r="J105" i="15"/>
  <c r="F105" i="14"/>
  <c r="E105" i="14"/>
  <c r="F25" i="13"/>
  <c r="F22" i="13" s="1"/>
  <c r="F64" i="13" s="1"/>
  <c r="J66" i="13"/>
  <c r="J65" i="13" s="1"/>
  <c r="F39" i="13"/>
  <c r="F38" i="13" s="1"/>
  <c r="F65" i="17"/>
  <c r="F105" i="17"/>
  <c r="B105" i="15"/>
  <c r="F68" i="13"/>
  <c r="F66" i="13" s="1"/>
  <c r="B65" i="14"/>
  <c r="B105" i="14"/>
  <c r="G66" i="13"/>
  <c r="G105" i="13" s="1"/>
  <c r="E65" i="13"/>
  <c r="E105" i="13"/>
  <c r="I105" i="13"/>
  <c r="I65" i="13"/>
  <c r="H65" i="13" l="1"/>
  <c r="J105" i="13"/>
  <c r="G65" i="13"/>
  <c r="B65" i="17"/>
  <c r="B105" i="17"/>
  <c r="F65" i="13"/>
  <c r="F105" i="13"/>
  <c r="B105" i="13" l="1"/>
  <c r="B65" i="13"/>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0.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<sst xmlns="http://schemas.openxmlformats.org/spreadsheetml/2006/main" count="2470" uniqueCount="175">
  <si>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</si>
  <si>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</si>
  <si>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</si>
  <si>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</si>
  <si>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</si>
  <si>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</si>
  <si>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</si>
  <si>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</si>
  <si>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</si>
  <si>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</si>
  <si>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</si>
  <si>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</si>
  <si>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</si>
  <si>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</si>
  <si>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</si>
  <si>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</si>
  <si>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</si>
  <si>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</si>
  <si>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</si>
  <si>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</si>
  <si>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</si>
  <si>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</si>
  <si>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</si>
  <si>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</si>
  <si>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</si>
  <si>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</si>
  <si>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</si>
  <si>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</si>
  <si>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</si>
  <si>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</si>
  <si>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</si>
  <si>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</si>
  <si>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</si>
  <si>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</si>
  <si>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</si>
  <si>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</si>
  <si>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</si>
  <si>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</si>
  <si>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</si>
  <si>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</si>
  <si>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</si>
  <si>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</si>
  <si>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</si>
  <si>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</si>
  <si>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</si>
  <si>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</si>
  <si>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</si>
  <si>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</si>
  <si>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</si>
  <si>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</si>
  <si>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</si>
  <si>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</si>
  <si>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</si>
  <si>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</si>
  <si>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</si>
  <si>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</si>
  <si>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</si>
  <si>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</si>
  <si>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</si>
  <si>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</si>
  <si>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</si>
  <si>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</si>
  <si>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</si>
  <si>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</si>
  <si>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</si>
  <si>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</si>
  <si>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</si>
  <si>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</si>
  <si>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</si>
  <si>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</si>
  <si>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</si>
  <si>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</si>
  <si>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</si>
  <si>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</si>
  <si>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</si>
  <si>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</si>
  <si>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</si>
  <si>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</si>
  <si>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</si>
  <si>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</si>
  <si>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</si>
  <si>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</si>
  <si>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</si>
  <si>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</si>
  <si>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</si>
  <si>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</si>
  <si>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</si>
  <si>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</si>
  <si>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</si>
  <si>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</si>
  <si>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</si>
  <si>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</si>
  <si>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</si>
  <si>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</si>
  <si>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</si>
  <si>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</si>
  <si>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</si>
  <si>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</si>
  <si>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</si>
  <si>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</si>
  <si>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</si>
  <si>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</si>
  <si>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</si>
  <si>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</si>
  <si>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</si>
  <si>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</si>
  <si>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</si>
  <si>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</si>
  <si>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</si>
  <si>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</si>
  <si>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</si>
  <si>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</si>
  <si>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</si>
  <si>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</si>
  <si>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</si>
  <si>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</si>
  <si>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</si>
  <si>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</si>
  <si>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</si>
  <si>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</si>
  <si>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</si>
  <si>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</si>
  <si>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</si>
  <si>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</si>
  <si>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</si>
  <si>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</si>
  <si>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</si>
  <si>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</si>
  <si>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</si>
  <si>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</si>
  <si>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</si>
  <si>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</si>
  <si>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</si>
  <si>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</si>
  <si>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</si>
  <si>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</si>
  <si>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</si>
  <si>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</si>
  <si>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</si>
  <si>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</si>
  <si>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</si>
  <si>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</si>
  <si>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</si>
  <si>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</si>
  <si>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</si>
  <si>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</si>
  <si>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</si>
  <si>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</si>
  <si>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</si>
  <si>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</si>
  <si>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</si>
  <si>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</si>
  <si>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</si>
  <si>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</si>
  <si>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</si>
  <si>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</si>
  <si>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</si>
  <si>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</si>
  <si>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</si>
  <si>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</si>
  <si>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</si>
  <si>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</si>
  <si>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</si>
  <si>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</si>
  <si>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</si>
  <si>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</si>
  <si>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</si>
  <si>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</si>
  <si>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</si>
  <si>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</si>
  <si>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</si>
  <si>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</si>
  <si>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</si>
  <si>
    <t>Годишен
уточнен план
2025 г.</t>
  </si>
  <si>
    <t>ОТЧЕТ
2025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</si>
</sst>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210">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9_2025/11_RIOSV%20Plivdiv_B1_30092025_01_PR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10_2025/11_RIOSV%20Plivdiv_B1_31102025_01_PR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1_2025/11_RIOSV%20Plivdiv_B1_31012025_01_PR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2_2025/11_RIOSV%20Plivdiv_B1_28022025_01_PR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3_2025/11_RIOSV%20Plivdiv_B1_31032025_01_PR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4_2025/11_RIOSV%20Plivdiv_B1_30042025_01_PR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5_2025/11_RIOSV%20Plivdiv_B1_31052025_01_PR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6_2025/11_RIOSV%20Plivdiv_B1_30062025_01_PR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7_2025/11_RIOSV%20Plivdiv_B1_31072025_01_PR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5/m_08_2025/11_RIOSV%20Plivdiv_B1_31082025_01_PR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45930</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118311</v>
          </cell>
          <cell r="H90">
            <v>0</v>
          </cell>
          <cell r="I90">
            <v>0</v>
          </cell>
          <cell r="J90">
            <v>0</v>
          </cell>
        </row>
        <row r="94">
          <cell r="E94">
            <v>0</v>
          </cell>
          <cell r="G94">
            <v>0</v>
          </cell>
          <cell r="H94">
            <v>0</v>
          </cell>
          <cell r="I94">
            <v>0</v>
          </cell>
          <cell r="J94">
            <v>0</v>
          </cell>
        </row>
        <row r="106">
          <cell r="E106">
            <v>20000</v>
          </cell>
          <cell r="G106">
            <v>11017</v>
          </cell>
          <cell r="H106">
            <v>0</v>
          </cell>
          <cell r="I106">
            <v>0</v>
          </cell>
          <cell r="J106">
            <v>283</v>
          </cell>
        </row>
        <row r="110">
          <cell r="E110">
            <v>0</v>
          </cell>
          <cell r="G110">
            <v>440</v>
          </cell>
          <cell r="H110">
            <v>0</v>
          </cell>
          <cell r="I110">
            <v>820</v>
          </cell>
          <cell r="J110">
            <v>-1983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1151884</v>
          </cell>
          <cell r="G187">
            <v>771279</v>
          </cell>
          <cell r="H187">
            <v>0</v>
          </cell>
          <cell r="I187">
            <v>0</v>
          </cell>
          <cell r="J187">
            <v>97707</v>
          </cell>
        </row>
        <row r="190">
          <cell r="E190">
            <v>34469</v>
          </cell>
          <cell r="G190">
            <v>26971</v>
          </cell>
          <cell r="H190">
            <v>0</v>
          </cell>
          <cell r="I190">
            <v>0</v>
          </cell>
          <cell r="J190">
            <v>1973</v>
          </cell>
        </row>
        <row r="196">
          <cell r="E196">
            <v>366300</v>
          </cell>
          <cell r="G196">
            <v>0</v>
          </cell>
          <cell r="H196">
            <v>0</v>
          </cell>
          <cell r="I196">
            <v>0</v>
          </cell>
          <cell r="J196">
            <v>274801</v>
          </cell>
        </row>
        <row r="204">
          <cell r="E204">
            <v>0</v>
          </cell>
          <cell r="G204">
            <v>0</v>
          </cell>
          <cell r="H204">
            <v>0</v>
          </cell>
          <cell r="I204">
            <v>0</v>
          </cell>
          <cell r="J204">
            <v>0</v>
          </cell>
        </row>
        <row r="205">
          <cell r="E205">
            <v>240542</v>
          </cell>
          <cell r="G205">
            <v>131759</v>
          </cell>
          <cell r="H205">
            <v>0</v>
          </cell>
          <cell r="I205">
            <v>2301</v>
          </cell>
          <cell r="J205">
            <v>0</v>
          </cell>
        </row>
        <row r="223">
          <cell r="E223">
            <v>8908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8786</v>
          </cell>
          <cell r="H279">
            <v>0</v>
          </cell>
          <cell r="I279">
            <v>0</v>
          </cell>
          <cell r="J279">
            <v>0</v>
          </cell>
        </row>
        <row r="287">
          <cell r="E287">
            <v>12360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1630089</v>
          </cell>
          <cell r="G394">
            <v>-170131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950703</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374481</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6368</v>
          </cell>
          <cell r="H527">
            <v>0</v>
          </cell>
          <cell r="I527">
            <v>0</v>
          </cell>
          <cell r="J527">
            <v>1700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-699</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-2180</v>
          </cell>
          <cell r="H594">
            <v>0</v>
          </cell>
          <cell r="I594">
            <v>2180</v>
          </cell>
          <cell r="J594">
            <v>0</v>
          </cell>
        </row>
        <row r="597">
          <cell r="E597">
            <v>0</v>
          </cell>
          <cell r="G597">
            <v>0</v>
          </cell>
          <cell r="H597">
            <v>0</v>
          </cell>
          <cell r="I597">
            <v>0</v>
          </cell>
          <cell r="J597">
            <v>0</v>
          </cell>
        </row>
        <row r="608">
          <cell r="B608" t="str">
            <v>30.09.2025г.</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45961</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135818</v>
          </cell>
          <cell r="H90">
            <v>0</v>
          </cell>
          <cell r="I90">
            <v>0</v>
          </cell>
          <cell r="J90">
            <v>0</v>
          </cell>
        </row>
        <row r="94">
          <cell r="E94">
            <v>0</v>
          </cell>
          <cell r="G94">
            <v>0</v>
          </cell>
          <cell r="H94">
            <v>0</v>
          </cell>
          <cell r="I94">
            <v>0</v>
          </cell>
          <cell r="J94">
            <v>0</v>
          </cell>
        </row>
        <row r="106">
          <cell r="E106">
            <v>20000</v>
          </cell>
          <cell r="G106">
            <v>12252</v>
          </cell>
          <cell r="H106">
            <v>0</v>
          </cell>
          <cell r="I106">
            <v>0</v>
          </cell>
          <cell r="J106">
            <v>483</v>
          </cell>
        </row>
        <row r="110">
          <cell r="E110">
            <v>0</v>
          </cell>
          <cell r="G110">
            <v>640</v>
          </cell>
          <cell r="H110">
            <v>0</v>
          </cell>
          <cell r="I110">
            <v>820</v>
          </cell>
          <cell r="J110">
            <v>-2183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1151884</v>
          </cell>
          <cell r="G187">
            <v>914714</v>
          </cell>
          <cell r="H187">
            <v>0</v>
          </cell>
          <cell r="I187">
            <v>0</v>
          </cell>
          <cell r="J187">
            <v>115134</v>
          </cell>
        </row>
        <row r="190">
          <cell r="E190">
            <v>34469</v>
          </cell>
          <cell r="G190">
            <v>32258</v>
          </cell>
          <cell r="H190">
            <v>0</v>
          </cell>
          <cell r="I190">
            <v>0</v>
          </cell>
          <cell r="J190">
            <v>2615</v>
          </cell>
        </row>
        <row r="196">
          <cell r="E196">
            <v>366300</v>
          </cell>
          <cell r="G196">
            <v>0</v>
          </cell>
          <cell r="H196">
            <v>0</v>
          </cell>
          <cell r="I196">
            <v>0</v>
          </cell>
          <cell r="J196">
            <v>325531</v>
          </cell>
        </row>
        <row r="204">
          <cell r="E204">
            <v>0</v>
          </cell>
          <cell r="G204">
            <v>0</v>
          </cell>
          <cell r="H204">
            <v>0</v>
          </cell>
          <cell r="I204">
            <v>0</v>
          </cell>
          <cell r="J204">
            <v>0</v>
          </cell>
        </row>
        <row r="205">
          <cell r="E205">
            <v>240542</v>
          </cell>
          <cell r="G205">
            <v>163234</v>
          </cell>
          <cell r="H205">
            <v>0</v>
          </cell>
          <cell r="I205">
            <v>3103</v>
          </cell>
          <cell r="J205">
            <v>0</v>
          </cell>
        </row>
        <row r="223">
          <cell r="E223">
            <v>8908</v>
          </cell>
          <cell r="G223">
            <v>8932</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8786</v>
          </cell>
          <cell r="H279">
            <v>0</v>
          </cell>
          <cell r="I279">
            <v>0</v>
          </cell>
          <cell r="J279">
            <v>0</v>
          </cell>
        </row>
        <row r="287">
          <cell r="E287">
            <v>12360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1630089</v>
          </cell>
          <cell r="G394">
            <v>-192169</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1131927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443280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9462</v>
          </cell>
          <cell r="H527">
            <v>0</v>
          </cell>
          <cell r="I527">
            <v>0</v>
          </cell>
          <cell r="J527">
            <v>1700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-897</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-3180</v>
          </cell>
          <cell r="H594">
            <v>0</v>
          </cell>
          <cell r="I594">
            <v>3180</v>
          </cell>
          <cell r="J594">
            <v>0</v>
          </cell>
        </row>
        <row r="597">
          <cell r="E597">
            <v>0</v>
          </cell>
          <cell r="G597">
            <v>0</v>
          </cell>
          <cell r="H597">
            <v>0</v>
          </cell>
          <cell r="I597">
            <v>0</v>
          </cell>
          <cell r="J597">
            <v>0</v>
          </cell>
        </row>
        <row r="608">
          <cell r="B608" t="str">
            <v>31.10.2025г.</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45688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13654</v>
          </cell>
          <cell r="H90">
            <v>0</v>
          </cell>
          <cell r="I90">
            <v>0</v>
          </cell>
          <cell r="J90">
            <v>0</v>
          </cell>
        </row>
        <row r="94">
          <cell r="E94">
            <v>0</v>
          </cell>
          <cell r="G94">
            <v>0</v>
          </cell>
          <cell r="H94">
            <v>0</v>
          </cell>
          <cell r="I94">
            <v>0</v>
          </cell>
          <cell r="J94">
            <v>0</v>
          </cell>
        </row>
        <row r="106">
          <cell r="E106">
            <v>0</v>
          </cell>
          <cell r="G106">
            <v>906</v>
          </cell>
          <cell r="H106">
            <v>0</v>
          </cell>
          <cell r="I106">
            <v>0</v>
          </cell>
          <cell r="J106">
            <v>2</v>
          </cell>
        </row>
        <row r="110">
          <cell r="E110">
            <v>0</v>
          </cell>
          <cell r="G110">
            <v>0</v>
          </cell>
          <cell r="H110">
            <v>0</v>
          </cell>
          <cell r="I110">
            <v>0</v>
          </cell>
          <cell r="J110">
            <v>-202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79916</v>
          </cell>
          <cell r="H187">
            <v>0</v>
          </cell>
          <cell r="I187">
            <v>0</v>
          </cell>
          <cell r="J187">
            <v>10158</v>
          </cell>
        </row>
        <row r="190">
          <cell r="E190">
            <v>0</v>
          </cell>
          <cell r="G190">
            <v>956</v>
          </cell>
          <cell r="H190">
            <v>0</v>
          </cell>
          <cell r="I190">
            <v>0</v>
          </cell>
          <cell r="J190">
            <v>0</v>
          </cell>
        </row>
        <row r="196">
          <cell r="E196">
            <v>0</v>
          </cell>
          <cell r="G196">
            <v>0</v>
          </cell>
          <cell r="H196">
            <v>0</v>
          </cell>
          <cell r="I196">
            <v>0</v>
          </cell>
          <cell r="J196">
            <v>28496</v>
          </cell>
        </row>
        <row r="204">
          <cell r="E204">
            <v>0</v>
          </cell>
          <cell r="G204">
            <v>0</v>
          </cell>
          <cell r="H204">
            <v>0</v>
          </cell>
          <cell r="I204">
            <v>0</v>
          </cell>
          <cell r="J204">
            <v>0</v>
          </cell>
        </row>
        <row r="205">
          <cell r="E205">
            <v>0</v>
          </cell>
          <cell r="G205">
            <v>6760</v>
          </cell>
          <cell r="H205">
            <v>0</v>
          </cell>
          <cell r="I205">
            <v>272</v>
          </cell>
          <cell r="J205">
            <v>0</v>
          </cell>
        </row>
        <row r="223">
          <cell r="E223">
            <v>0</v>
          </cell>
          <cell r="G223">
            <v>537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-17375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88669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38654</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2815</v>
          </cell>
          <cell r="H527">
            <v>0</v>
          </cell>
          <cell r="I527">
            <v>0</v>
          </cell>
          <cell r="J527">
            <v>200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-228</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-500</v>
          </cell>
          <cell r="H594">
            <v>0</v>
          </cell>
          <cell r="I594">
            <v>500</v>
          </cell>
          <cell r="J594">
            <v>0</v>
          </cell>
        </row>
        <row r="597">
          <cell r="E597">
            <v>0</v>
          </cell>
          <cell r="G597">
            <v>0</v>
          </cell>
          <cell r="H597">
            <v>0</v>
          </cell>
          <cell r="I597">
            <v>0</v>
          </cell>
          <cell r="J597">
            <v>0</v>
          </cell>
        </row>
        <row r="608">
          <cell r="B608" t="str">
            <v>31.01.2024г.</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45716</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23682</v>
          </cell>
          <cell r="H90">
            <v>0</v>
          </cell>
          <cell r="I90">
            <v>0</v>
          </cell>
          <cell r="J90">
            <v>0</v>
          </cell>
        </row>
        <row r="94">
          <cell r="E94">
            <v>0</v>
          </cell>
          <cell r="G94">
            <v>0</v>
          </cell>
          <cell r="H94">
            <v>0</v>
          </cell>
          <cell r="I94">
            <v>0</v>
          </cell>
          <cell r="J94">
            <v>0</v>
          </cell>
        </row>
        <row r="106">
          <cell r="E106">
            <v>0</v>
          </cell>
          <cell r="G106">
            <v>1848</v>
          </cell>
          <cell r="H106">
            <v>0</v>
          </cell>
          <cell r="I106">
            <v>0</v>
          </cell>
          <cell r="J106">
            <v>2</v>
          </cell>
        </row>
        <row r="110">
          <cell r="E110">
            <v>0</v>
          </cell>
          <cell r="G110">
            <v>0</v>
          </cell>
          <cell r="H110">
            <v>0</v>
          </cell>
          <cell r="I110">
            <v>0</v>
          </cell>
          <cell r="J110">
            <v>-402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133784</v>
          </cell>
          <cell r="H187">
            <v>0</v>
          </cell>
          <cell r="I187">
            <v>0</v>
          </cell>
          <cell r="J187">
            <v>17202</v>
          </cell>
        </row>
        <row r="190">
          <cell r="E190">
            <v>0</v>
          </cell>
          <cell r="G190">
            <v>12490</v>
          </cell>
          <cell r="H190">
            <v>0</v>
          </cell>
          <cell r="I190">
            <v>0</v>
          </cell>
          <cell r="J190">
            <v>0</v>
          </cell>
        </row>
        <row r="196">
          <cell r="E196">
            <v>0</v>
          </cell>
          <cell r="G196">
            <v>0</v>
          </cell>
          <cell r="H196">
            <v>0</v>
          </cell>
          <cell r="I196">
            <v>0</v>
          </cell>
          <cell r="J196">
            <v>48375</v>
          </cell>
        </row>
        <row r="204">
          <cell r="E204">
            <v>0</v>
          </cell>
          <cell r="G204">
            <v>0</v>
          </cell>
          <cell r="H204">
            <v>0</v>
          </cell>
          <cell r="I204">
            <v>0</v>
          </cell>
          <cell r="J204">
            <v>0</v>
          </cell>
        </row>
        <row r="205">
          <cell r="E205">
            <v>0</v>
          </cell>
          <cell r="G205">
            <v>15650</v>
          </cell>
          <cell r="H205">
            <v>0</v>
          </cell>
          <cell r="I205">
            <v>396</v>
          </cell>
          <cell r="J205">
            <v>0</v>
          </cell>
        </row>
        <row r="223">
          <cell r="E223">
            <v>0</v>
          </cell>
          <cell r="G223">
            <v>624</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-66203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163681</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65577</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6866</v>
          </cell>
          <cell r="H527">
            <v>0</v>
          </cell>
          <cell r="I527">
            <v>0</v>
          </cell>
          <cell r="J527">
            <v>400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-104</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-500</v>
          </cell>
          <cell r="H594">
            <v>0</v>
          </cell>
          <cell r="I594">
            <v>500</v>
          </cell>
          <cell r="J594">
            <v>0</v>
          </cell>
        </row>
        <row r="597">
          <cell r="E597">
            <v>0</v>
          </cell>
          <cell r="G597">
            <v>0</v>
          </cell>
          <cell r="H597">
            <v>0</v>
          </cell>
          <cell r="I597">
            <v>0</v>
          </cell>
          <cell r="J597">
            <v>0</v>
          </cell>
        </row>
        <row r="608">
          <cell r="B608" t="str">
            <v>28.02.2024г.</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45747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35141</v>
          </cell>
          <cell r="H90">
            <v>0</v>
          </cell>
          <cell r="I90">
            <v>0</v>
          </cell>
          <cell r="J90">
            <v>0</v>
          </cell>
        </row>
        <row r="94">
          <cell r="E94">
            <v>0</v>
          </cell>
          <cell r="G94">
            <v>0</v>
          </cell>
          <cell r="H94">
            <v>0</v>
          </cell>
          <cell r="I94">
            <v>0</v>
          </cell>
          <cell r="J94">
            <v>0</v>
          </cell>
        </row>
        <row r="106">
          <cell r="E106">
            <v>0</v>
          </cell>
          <cell r="G106">
            <v>2809</v>
          </cell>
          <cell r="H106">
            <v>0</v>
          </cell>
          <cell r="I106">
            <v>0</v>
          </cell>
          <cell r="J106">
            <v>2</v>
          </cell>
        </row>
        <row r="110">
          <cell r="E110">
            <v>0</v>
          </cell>
          <cell r="G110">
            <v>0</v>
          </cell>
          <cell r="H110">
            <v>0</v>
          </cell>
          <cell r="I110">
            <v>820</v>
          </cell>
          <cell r="J110">
            <v>-602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192289</v>
          </cell>
          <cell r="H187">
            <v>0</v>
          </cell>
          <cell r="I187">
            <v>0</v>
          </cell>
          <cell r="J187">
            <v>24774</v>
          </cell>
        </row>
        <row r="190">
          <cell r="E190">
            <v>0</v>
          </cell>
          <cell r="G190">
            <v>13000</v>
          </cell>
          <cell r="H190">
            <v>0</v>
          </cell>
          <cell r="I190">
            <v>0</v>
          </cell>
          <cell r="J190">
            <v>0</v>
          </cell>
        </row>
        <row r="196">
          <cell r="E196">
            <v>0</v>
          </cell>
          <cell r="G196">
            <v>0</v>
          </cell>
          <cell r="H196">
            <v>0</v>
          </cell>
          <cell r="I196">
            <v>0</v>
          </cell>
          <cell r="J196">
            <v>69396</v>
          </cell>
        </row>
        <row r="204">
          <cell r="E204">
            <v>0</v>
          </cell>
          <cell r="G204">
            <v>0</v>
          </cell>
          <cell r="H204">
            <v>0</v>
          </cell>
          <cell r="I204">
            <v>0</v>
          </cell>
          <cell r="J204">
            <v>0</v>
          </cell>
        </row>
        <row r="205">
          <cell r="E205">
            <v>0</v>
          </cell>
          <cell r="G205">
            <v>28403</v>
          </cell>
          <cell r="H205">
            <v>0</v>
          </cell>
          <cell r="I205">
            <v>464</v>
          </cell>
          <cell r="J205">
            <v>0</v>
          </cell>
        </row>
        <row r="223">
          <cell r="E223">
            <v>0</v>
          </cell>
          <cell r="G223">
            <v>3307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-70407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237499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94170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-1537</v>
          </cell>
          <cell r="H527">
            <v>0</v>
          </cell>
          <cell r="I527">
            <v>0</v>
          </cell>
          <cell r="J527">
            <v>600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320</v>
          </cell>
          <cell r="H594">
            <v>0</v>
          </cell>
          <cell r="I594">
            <v>-320</v>
          </cell>
          <cell r="J594">
            <v>0</v>
          </cell>
        </row>
        <row r="597">
          <cell r="E597">
            <v>0</v>
          </cell>
          <cell r="G597">
            <v>0</v>
          </cell>
          <cell r="H597">
            <v>0</v>
          </cell>
          <cell r="I597">
            <v>0</v>
          </cell>
          <cell r="J597">
            <v>0</v>
          </cell>
        </row>
        <row r="608">
          <cell r="B608" t="str">
            <v>31.03.2024г.</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45777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46159</v>
          </cell>
          <cell r="H90">
            <v>0</v>
          </cell>
          <cell r="I90">
            <v>0</v>
          </cell>
          <cell r="J90">
            <v>0</v>
          </cell>
        </row>
        <row r="94">
          <cell r="E94">
            <v>0</v>
          </cell>
          <cell r="G94">
            <v>0</v>
          </cell>
          <cell r="H94">
            <v>0</v>
          </cell>
          <cell r="I94">
            <v>0</v>
          </cell>
          <cell r="J94">
            <v>0</v>
          </cell>
        </row>
        <row r="106">
          <cell r="E106">
            <v>20000</v>
          </cell>
          <cell r="G106">
            <v>3771</v>
          </cell>
          <cell r="H106">
            <v>0</v>
          </cell>
          <cell r="I106">
            <v>0</v>
          </cell>
          <cell r="J106">
            <v>2</v>
          </cell>
        </row>
        <row r="110">
          <cell r="E110">
            <v>0</v>
          </cell>
          <cell r="G110">
            <v>440</v>
          </cell>
          <cell r="H110">
            <v>0</v>
          </cell>
          <cell r="I110">
            <v>820</v>
          </cell>
          <cell r="J110">
            <v>-802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1115136</v>
          </cell>
          <cell r="G187">
            <v>292515</v>
          </cell>
          <cell r="H187">
            <v>0</v>
          </cell>
          <cell r="I187">
            <v>0</v>
          </cell>
          <cell r="J187">
            <v>37334</v>
          </cell>
        </row>
        <row r="190">
          <cell r="E190">
            <v>26766</v>
          </cell>
          <cell r="G190">
            <v>15926</v>
          </cell>
          <cell r="H190">
            <v>0</v>
          </cell>
          <cell r="I190">
            <v>0</v>
          </cell>
          <cell r="J190">
            <v>387</v>
          </cell>
        </row>
        <row r="196">
          <cell r="E196">
            <v>353574</v>
          </cell>
          <cell r="G196">
            <v>0</v>
          </cell>
          <cell r="H196">
            <v>0</v>
          </cell>
          <cell r="I196">
            <v>0</v>
          </cell>
          <cell r="J196">
            <v>104327</v>
          </cell>
        </row>
        <row r="204">
          <cell r="E204">
            <v>0</v>
          </cell>
          <cell r="G204">
            <v>0</v>
          </cell>
          <cell r="H204">
            <v>0</v>
          </cell>
          <cell r="I204">
            <v>0</v>
          </cell>
          <cell r="J204">
            <v>0</v>
          </cell>
        </row>
        <row r="205">
          <cell r="E205">
            <v>198350</v>
          </cell>
          <cell r="G205">
            <v>38426</v>
          </cell>
          <cell r="H205">
            <v>0</v>
          </cell>
          <cell r="I205">
            <v>726</v>
          </cell>
          <cell r="J205">
            <v>0</v>
          </cell>
        </row>
        <row r="223">
          <cell r="E223">
            <v>2900</v>
          </cell>
          <cell r="G223">
            <v>3307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1545526</v>
          </cell>
          <cell r="G394">
            <v>-101675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351347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142048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17138</v>
          </cell>
          <cell r="H527">
            <v>0</v>
          </cell>
          <cell r="I527">
            <v>0</v>
          </cell>
          <cell r="J527">
            <v>800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-274</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-180</v>
          </cell>
          <cell r="H594">
            <v>0</v>
          </cell>
          <cell r="I594">
            <v>180</v>
          </cell>
          <cell r="J594">
            <v>0</v>
          </cell>
        </row>
        <row r="597">
          <cell r="E597">
            <v>0</v>
          </cell>
          <cell r="G597">
            <v>0</v>
          </cell>
          <cell r="H597">
            <v>0</v>
          </cell>
          <cell r="I597">
            <v>0</v>
          </cell>
          <cell r="J597">
            <v>0</v>
          </cell>
        </row>
        <row r="608">
          <cell r="B608" t="str">
            <v>30.04.2024г.</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45808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57475</v>
          </cell>
          <cell r="H90">
            <v>0</v>
          </cell>
          <cell r="I90">
            <v>0</v>
          </cell>
          <cell r="J90">
            <v>0</v>
          </cell>
        </row>
        <row r="94">
          <cell r="E94">
            <v>0</v>
          </cell>
          <cell r="G94">
            <v>0</v>
          </cell>
          <cell r="H94">
            <v>0</v>
          </cell>
          <cell r="I94">
            <v>0</v>
          </cell>
          <cell r="J94">
            <v>0</v>
          </cell>
        </row>
        <row r="106">
          <cell r="E106">
            <v>20000</v>
          </cell>
          <cell r="G106">
            <v>4795</v>
          </cell>
          <cell r="H106">
            <v>0</v>
          </cell>
          <cell r="I106">
            <v>0</v>
          </cell>
          <cell r="J106">
            <v>2</v>
          </cell>
        </row>
        <row r="110">
          <cell r="E110">
            <v>0</v>
          </cell>
          <cell r="G110">
            <v>440</v>
          </cell>
          <cell r="H110">
            <v>0</v>
          </cell>
          <cell r="I110">
            <v>820</v>
          </cell>
          <cell r="J110">
            <v>-1002</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1115742</v>
          </cell>
          <cell r="G187">
            <v>404379</v>
          </cell>
          <cell r="H187">
            <v>0</v>
          </cell>
          <cell r="I187">
            <v>0</v>
          </cell>
          <cell r="J187">
            <v>51176</v>
          </cell>
        </row>
        <row r="190">
          <cell r="E190">
            <v>30543</v>
          </cell>
          <cell r="G190">
            <v>18419</v>
          </cell>
          <cell r="H190">
            <v>0</v>
          </cell>
          <cell r="I190">
            <v>0</v>
          </cell>
          <cell r="J190">
            <v>674</v>
          </cell>
        </row>
        <row r="196">
          <cell r="E196">
            <v>356986</v>
          </cell>
          <cell r="G196">
            <v>0</v>
          </cell>
          <cell r="H196">
            <v>0</v>
          </cell>
          <cell r="I196">
            <v>0</v>
          </cell>
          <cell r="J196">
            <v>144706</v>
          </cell>
        </row>
        <row r="204">
          <cell r="E204">
            <v>0</v>
          </cell>
          <cell r="G204">
            <v>0</v>
          </cell>
          <cell r="H204">
            <v>0</v>
          </cell>
          <cell r="I204">
            <v>0</v>
          </cell>
          <cell r="J204">
            <v>0</v>
          </cell>
        </row>
        <row r="205">
          <cell r="E205">
            <v>231524</v>
          </cell>
          <cell r="G205">
            <v>48866</v>
          </cell>
          <cell r="H205">
            <v>0</v>
          </cell>
          <cell r="I205">
            <v>1458</v>
          </cell>
          <cell r="J205">
            <v>0</v>
          </cell>
        </row>
        <row r="223">
          <cell r="E223">
            <v>2900</v>
          </cell>
          <cell r="G223">
            <v>3377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1553321</v>
          </cell>
          <cell r="G394">
            <v>-101543</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477041</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196556</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4839</v>
          </cell>
          <cell r="H527">
            <v>0</v>
          </cell>
          <cell r="I527">
            <v>0</v>
          </cell>
          <cell r="J527">
            <v>1000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-542</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-1180</v>
          </cell>
          <cell r="H594">
            <v>0</v>
          </cell>
          <cell r="I594">
            <v>1180</v>
          </cell>
          <cell r="J594">
            <v>0</v>
          </cell>
        </row>
        <row r="597">
          <cell r="E597">
            <v>0</v>
          </cell>
          <cell r="G597">
            <v>0</v>
          </cell>
          <cell r="H597">
            <v>0</v>
          </cell>
          <cell r="I597">
            <v>0</v>
          </cell>
          <cell r="J597">
            <v>0</v>
          </cell>
        </row>
        <row r="608">
          <cell r="B608" t="str">
            <v>31.05.2024г.</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45838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73652</v>
          </cell>
          <cell r="H90">
            <v>0</v>
          </cell>
          <cell r="I90">
            <v>0</v>
          </cell>
          <cell r="J90">
            <v>0</v>
          </cell>
        </row>
        <row r="94">
          <cell r="E94">
            <v>0</v>
          </cell>
          <cell r="G94">
            <v>0</v>
          </cell>
          <cell r="H94">
            <v>0</v>
          </cell>
          <cell r="I94">
            <v>0</v>
          </cell>
          <cell r="J94">
            <v>0</v>
          </cell>
        </row>
        <row r="106">
          <cell r="E106">
            <v>20000</v>
          </cell>
          <cell r="G106">
            <v>5726</v>
          </cell>
          <cell r="H106">
            <v>0</v>
          </cell>
          <cell r="I106">
            <v>0</v>
          </cell>
          <cell r="J106">
            <v>83</v>
          </cell>
        </row>
        <row r="110">
          <cell r="E110">
            <v>0</v>
          </cell>
          <cell r="G110">
            <v>440</v>
          </cell>
          <cell r="H110">
            <v>0</v>
          </cell>
          <cell r="I110">
            <v>820</v>
          </cell>
          <cell r="J110">
            <v>-1383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1114544</v>
          </cell>
          <cell r="G187">
            <v>474639</v>
          </cell>
          <cell r="H187">
            <v>0</v>
          </cell>
          <cell r="I187">
            <v>0</v>
          </cell>
          <cell r="J187">
            <v>60204</v>
          </cell>
        </row>
        <row r="190">
          <cell r="E190">
            <v>32532</v>
          </cell>
          <cell r="G190">
            <v>21099</v>
          </cell>
          <cell r="H190">
            <v>0</v>
          </cell>
          <cell r="I190">
            <v>0</v>
          </cell>
          <cell r="J190">
            <v>996</v>
          </cell>
        </row>
        <row r="196">
          <cell r="E196">
            <v>356986</v>
          </cell>
          <cell r="G196">
            <v>0</v>
          </cell>
          <cell r="H196">
            <v>0</v>
          </cell>
          <cell r="I196">
            <v>0</v>
          </cell>
          <cell r="J196">
            <v>170470</v>
          </cell>
        </row>
        <row r="204">
          <cell r="E204">
            <v>0</v>
          </cell>
          <cell r="G204">
            <v>0</v>
          </cell>
          <cell r="H204">
            <v>0</v>
          </cell>
          <cell r="I204">
            <v>0</v>
          </cell>
          <cell r="J204">
            <v>0</v>
          </cell>
        </row>
        <row r="205">
          <cell r="E205">
            <v>241276</v>
          </cell>
          <cell r="G205">
            <v>63248</v>
          </cell>
          <cell r="H205">
            <v>0</v>
          </cell>
          <cell r="I205">
            <v>1625</v>
          </cell>
          <cell r="J205">
            <v>0</v>
          </cell>
        </row>
        <row r="223">
          <cell r="E223">
            <v>7808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1568772</v>
          </cell>
          <cell r="G394">
            <v>-121837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569893</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231670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8025</v>
          </cell>
          <cell r="H527">
            <v>0</v>
          </cell>
          <cell r="I527">
            <v>0</v>
          </cell>
          <cell r="J527">
            <v>1300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-375</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-1180</v>
          </cell>
          <cell r="H594">
            <v>0</v>
          </cell>
          <cell r="I594">
            <v>1180</v>
          </cell>
          <cell r="J594">
            <v>0</v>
          </cell>
        </row>
        <row r="597">
          <cell r="E597">
            <v>0</v>
          </cell>
          <cell r="G597">
            <v>0</v>
          </cell>
          <cell r="H597">
            <v>0</v>
          </cell>
          <cell r="I597">
            <v>0</v>
          </cell>
          <cell r="J597">
            <v>0</v>
          </cell>
        </row>
        <row r="608">
          <cell r="B608" t="str">
            <v>30.06.2025г.</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45869</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93737</v>
          </cell>
          <cell r="H90">
            <v>0</v>
          </cell>
          <cell r="I90">
            <v>0</v>
          </cell>
          <cell r="J90">
            <v>0</v>
          </cell>
        </row>
        <row r="94">
          <cell r="E94">
            <v>0</v>
          </cell>
          <cell r="G94">
            <v>0</v>
          </cell>
          <cell r="H94">
            <v>0</v>
          </cell>
          <cell r="I94">
            <v>0</v>
          </cell>
          <cell r="J94">
            <v>0</v>
          </cell>
        </row>
        <row r="106">
          <cell r="E106">
            <v>20000</v>
          </cell>
          <cell r="G106">
            <v>8335</v>
          </cell>
          <cell r="H106">
            <v>0</v>
          </cell>
          <cell r="I106">
            <v>0</v>
          </cell>
          <cell r="J106">
            <v>83</v>
          </cell>
        </row>
        <row r="110">
          <cell r="E110">
            <v>0</v>
          </cell>
          <cell r="G110">
            <v>440</v>
          </cell>
          <cell r="H110">
            <v>0</v>
          </cell>
          <cell r="I110">
            <v>820</v>
          </cell>
          <cell r="J110">
            <v>-1583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1101924</v>
          </cell>
          <cell r="G187">
            <v>616984</v>
          </cell>
          <cell r="H187">
            <v>0</v>
          </cell>
          <cell r="I187">
            <v>0</v>
          </cell>
          <cell r="J187">
            <v>77911</v>
          </cell>
        </row>
        <row r="190">
          <cell r="E190">
            <v>32532</v>
          </cell>
          <cell r="G190">
            <v>23764</v>
          </cell>
          <cell r="H190">
            <v>0</v>
          </cell>
          <cell r="I190">
            <v>0</v>
          </cell>
          <cell r="J190">
            <v>1399</v>
          </cell>
        </row>
        <row r="196">
          <cell r="E196">
            <v>352536</v>
          </cell>
          <cell r="G196">
            <v>0</v>
          </cell>
          <cell r="H196">
            <v>0</v>
          </cell>
          <cell r="I196">
            <v>0</v>
          </cell>
          <cell r="J196">
            <v>219273</v>
          </cell>
        </row>
        <row r="204">
          <cell r="E204">
            <v>0</v>
          </cell>
          <cell r="G204">
            <v>0</v>
          </cell>
          <cell r="H204">
            <v>0</v>
          </cell>
          <cell r="I204">
            <v>0</v>
          </cell>
          <cell r="J204">
            <v>0</v>
          </cell>
        </row>
        <row r="205">
          <cell r="E205">
            <v>241276</v>
          </cell>
          <cell r="G205">
            <v>88727</v>
          </cell>
          <cell r="H205">
            <v>0</v>
          </cell>
          <cell r="I205">
            <v>1914</v>
          </cell>
          <cell r="J205">
            <v>0</v>
          </cell>
        </row>
        <row r="223">
          <cell r="E223">
            <v>7808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8786</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1551702</v>
          </cell>
          <cell r="G394">
            <v>-150081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749248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298583</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13495</v>
          </cell>
          <cell r="H527">
            <v>0</v>
          </cell>
          <cell r="I527">
            <v>0</v>
          </cell>
          <cell r="J527">
            <v>1500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-86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-1180</v>
          </cell>
          <cell r="H594">
            <v>0</v>
          </cell>
          <cell r="I594">
            <v>1180</v>
          </cell>
          <cell r="J594">
            <v>0</v>
          </cell>
        </row>
        <row r="597">
          <cell r="E597">
            <v>0</v>
          </cell>
          <cell r="G597">
            <v>0</v>
          </cell>
          <cell r="H597">
            <v>0</v>
          </cell>
          <cell r="I597">
            <v>0</v>
          </cell>
          <cell r="J597">
            <v>0</v>
          </cell>
        </row>
        <row r="608">
          <cell r="B608" t="str">
            <v>31.07.2025г.</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45900</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107094</v>
          </cell>
          <cell r="H90">
            <v>0</v>
          </cell>
          <cell r="I90">
            <v>0</v>
          </cell>
          <cell r="J90">
            <v>0</v>
          </cell>
        </row>
        <row r="94">
          <cell r="E94">
            <v>0</v>
          </cell>
          <cell r="G94">
            <v>0</v>
          </cell>
          <cell r="H94">
            <v>0</v>
          </cell>
          <cell r="I94">
            <v>0</v>
          </cell>
          <cell r="J94">
            <v>0</v>
          </cell>
        </row>
        <row r="106">
          <cell r="E106">
            <v>20000</v>
          </cell>
          <cell r="G106">
            <v>9800</v>
          </cell>
          <cell r="H106">
            <v>0</v>
          </cell>
          <cell r="I106">
            <v>0</v>
          </cell>
          <cell r="J106">
            <v>83</v>
          </cell>
        </row>
        <row r="110">
          <cell r="E110">
            <v>0</v>
          </cell>
          <cell r="G110">
            <v>440</v>
          </cell>
          <cell r="H110">
            <v>0</v>
          </cell>
          <cell r="I110">
            <v>820</v>
          </cell>
          <cell r="J110">
            <v>-1783</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33174</v>
          </cell>
          <cell r="G140">
            <v>33174</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1169434</v>
          </cell>
          <cell r="G187">
            <v>693221</v>
          </cell>
          <cell r="H187">
            <v>0</v>
          </cell>
          <cell r="I187">
            <v>0</v>
          </cell>
          <cell r="J187">
            <v>87706</v>
          </cell>
        </row>
        <row r="190">
          <cell r="E190">
            <v>34969</v>
          </cell>
          <cell r="G190">
            <v>25238</v>
          </cell>
          <cell r="H190">
            <v>0</v>
          </cell>
          <cell r="I190">
            <v>0</v>
          </cell>
          <cell r="J190">
            <v>1686</v>
          </cell>
        </row>
        <row r="196">
          <cell r="E196">
            <v>374400</v>
          </cell>
          <cell r="G196">
            <v>0</v>
          </cell>
          <cell r="H196">
            <v>0</v>
          </cell>
          <cell r="I196">
            <v>0</v>
          </cell>
          <cell r="J196">
            <v>246676</v>
          </cell>
        </row>
        <row r="204">
          <cell r="E204">
            <v>0</v>
          </cell>
          <cell r="G204">
            <v>0</v>
          </cell>
          <cell r="H204">
            <v>0</v>
          </cell>
          <cell r="I204">
            <v>0</v>
          </cell>
          <cell r="J204">
            <v>0</v>
          </cell>
        </row>
        <row r="205">
          <cell r="E205">
            <v>240176</v>
          </cell>
          <cell r="G205">
            <v>113138</v>
          </cell>
          <cell r="H205">
            <v>0</v>
          </cell>
          <cell r="I205">
            <v>2105</v>
          </cell>
          <cell r="J205">
            <v>0</v>
          </cell>
        </row>
        <row r="223">
          <cell r="E223">
            <v>8908</v>
          </cell>
          <cell r="G223">
            <v>8907</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8800</v>
          </cell>
          <cell r="G279">
            <v>8786</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1643513</v>
          </cell>
          <cell r="G394">
            <v>-182835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852369</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336068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31428</v>
          </cell>
          <cell r="H527">
            <v>0</v>
          </cell>
          <cell r="I527">
            <v>0</v>
          </cell>
          <cell r="J527">
            <v>1700</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-895</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-2180</v>
          </cell>
          <cell r="H594">
            <v>0</v>
          </cell>
          <cell r="I594">
            <v>2180</v>
          </cell>
          <cell r="J594">
            <v>0</v>
          </cell>
        </row>
        <row r="597">
          <cell r="E597">
            <v>0</v>
          </cell>
          <cell r="G597">
            <v>0</v>
          </cell>
          <cell r="H597">
            <v>0</v>
          </cell>
          <cell r="I597">
            <v>0</v>
          </cell>
          <cell r="J597">
            <v>0</v>
          </cell>
        </row>
        <row r="608">
          <cell r="B608" t="str">
            <v>31.08.2025г.</v>
          </cell>
        </row>
      </sheetData>
      <sheetData sheetId="4"/>
      <sheetData sheetId="5"/>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B121" sqref="B121"/>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ПЛОВДИВ</v>
      </c>
      <c r="C11" s="22"/>
      <c r="D11" s="22"/>
      <c r="E11" s="23" t="s">
        <v>0</v>
      </c>
      <c r="F11" s="24">
        <f>[2]OTCHET!F9</f>
        <v>45688</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0</v>
      </c>
      <c r="F15" s="41" t="str">
        <f>[2]OTCHET!F15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14360</v>
      </c>
      <c r="G22" s="103">
        <f t="shared" si="0"/>
        <v>14560</v>
      </c>
      <c r="H22" s="104">
        <f t="shared" si="0"/>
        <v>0</v>
      </c>
      <c r="I22" s="104">
        <f t="shared" si="0"/>
        <v>0</v>
      </c>
      <c r="J22" s="105">
        <f t="shared" si="0"/>
        <v>-200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14360</v>
      </c>
      <c r="G25" s="128">
        <f t="shared" ref="G25:M25" si="2">+G26+G30+G31+G32+G33</f>
        <v>14560</v>
      </c>
      <c r="H25" s="129">
        <f>+H26+H30+H31+H32+H33</f>
        <v>0</v>
      </c>
      <c r="I25" s="129">
        <f>+I26+I30+I31+I32+I33</f>
        <v>0</v>
      </c>
      <c r="J25" s="130">
        <f>+J26+J30+J31+J32+J33</f>
        <v>-200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[2]OTCHET!E74</f>
        <v>0</v>
      </c>
      <c r="F26" s="133">
        <f t="shared" si="1"/>
        <v>0</v>
      </c>
      <c r="G26" s="134">
        <f>[2]OTCHET!G74</f>
        <v>0</v>
      </c>
      <c r="H26" s="135">
        <f>[2]OTCHET!H74</f>
        <v>0</v>
      </c>
      <c r="I26" s="135">
        <f>[2]OTCHET!I74</f>
        <v>0</v>
      </c>
      <c r="J26" s="136">
        <f>[2]OTCHET!J74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[2]OTCHET!E75</f>
        <v>0</v>
      </c>
      <c r="F27" s="140">
        <f t="shared" si="1"/>
        <v>0</v>
      </c>
      <c r="G27" s="141">
        <f>[2]OTCHET!G75</f>
        <v>0</v>
      </c>
      <c r="H27" s="142">
        <f>[2]OTCHET!H75</f>
        <v>0</v>
      </c>
      <c r="I27" s="142">
        <f>[2]OTCHET!I75</f>
        <v>0</v>
      </c>
      <c r="J27" s="143">
        <f>[2]OTCHET!J75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[2]OTCHET!E77</f>
        <v>0</v>
      </c>
      <c r="F28" s="148">
        <f t="shared" si="1"/>
        <v>0</v>
      </c>
      <c r="G28" s="149">
        <f>[2]OTCHET!G77</f>
        <v>0</v>
      </c>
      <c r="H28" s="150">
        <f>[2]OTCHET!H77</f>
        <v>0</v>
      </c>
      <c r="I28" s="150">
        <f>[2]OTCHET!I77</f>
        <v>0</v>
      </c>
      <c r="J28" s="151">
        <f>[2]OTCHET!J77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[2]OTCHET!E90+[2]OTCHET!E93+[2]OTCHET!E94</f>
        <v>0</v>
      </c>
      <c r="F30" s="162">
        <f t="shared" si="1"/>
        <v>13654</v>
      </c>
      <c r="G30" s="163">
        <f>[2]OTCHET!G90+[2]OTCHET!G93+[2]OTCHET!G94</f>
        <v>13654</v>
      </c>
      <c r="H30" s="164">
        <f>[2]OTCHET!H90+[2]OTCHET!H93+[2]OTCHET!H94</f>
        <v>0</v>
      </c>
      <c r="I30" s="164">
        <f>[2]OTCHET!I90+[2]OTCHET!I93+[2]OTCHET!I94</f>
        <v>0</v>
      </c>
      <c r="J30" s="165">
        <f>[2]OTCHET!J90+[2]OTCHET!J93+[2]OTCHET!J94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[2]OTCHET!E106</f>
        <v>0</v>
      </c>
      <c r="F31" s="168">
        <f t="shared" si="1"/>
        <v>908</v>
      </c>
      <c r="G31" s="169">
        <f>[2]OTCHET!G106</f>
        <v>906</v>
      </c>
      <c r="H31" s="170">
        <f>[2]OTCHET!H106</f>
        <v>0</v>
      </c>
      <c r="I31" s="170">
        <f>[2]OTCHET!I106</f>
        <v>0</v>
      </c>
      <c r="J31" s="171">
        <f>[2]OTCHET!J106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[2]OTCHET!E110+[2]OTCHET!E119+[2]OTCHET!E135+[2]OTCHET!E136</f>
        <v>0</v>
      </c>
      <c r="F32" s="168">
        <f t="shared" si="1"/>
        <v>-202</v>
      </c>
      <c r="G32" s="169">
        <f>[2]OTCHET!G110+[2]OTCHET!G119+[2]OTCHET!G135+[2]OTCHET!G136</f>
        <v>0</v>
      </c>
      <c r="H32" s="170">
        <f>[2]OTCHET!H110+[2]OTCHET!H119+[2]OTCHET!H135+[2]OTCHET!H136</f>
        <v>0</v>
      </c>
      <c r="I32" s="170">
        <f>[2]OTCHET!I110+[2]OTCHET!I119+[2]OTCHET!I135+[2]OTCHET!I136</f>
        <v>0</v>
      </c>
      <c r="J32" s="171">
        <f>[2]OTCHET!J110+[2]OTCHET!J119+[2]OTCHET!J135+[2]OTCHET!J136</f>
        <v>-202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[2]OTCHET!E123</f>
        <v>0</v>
      </c>
      <c r="F33" s="120">
        <f t="shared" si="1"/>
        <v>0</v>
      </c>
      <c r="G33" s="121">
        <f>[2]OTCHET!G123</f>
        <v>0</v>
      </c>
      <c r="H33" s="122">
        <f>[2]OTCHET!H123</f>
        <v>0</v>
      </c>
      <c r="I33" s="122">
        <f>[2]OTCHET!I123</f>
        <v>0</v>
      </c>
      <c r="J33" s="123">
        <f>[2]OTCHET!J123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+[2]OTCHET!E137</f>
        <v>0</v>
      </c>
      <c r="F36" s="191">
        <f t="shared" si="1"/>
        <v>0</v>
      </c>
      <c r="G36" s="192">
        <f>+[2]OTCHET!G137</f>
        <v>0</v>
      </c>
      <c r="H36" s="193">
        <f>+[2]OTCHET!H137</f>
        <v>0</v>
      </c>
      <c r="I36" s="193">
        <f>+[2]OTCHET!I137</f>
        <v>0</v>
      </c>
      <c r="J36" s="194">
        <f>+[2]OTCHET!J137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127095</v>
      </c>
      <c r="G38" s="210">
        <f t="shared" si="3"/>
        <v>88169</v>
      </c>
      <c r="H38" s="211">
        <f t="shared" si="3"/>
        <v>0</v>
      </c>
      <c r="I38" s="211">
        <f t="shared" si="3"/>
        <v>272</v>
      </c>
      <c r="J38" s="212">
        <f t="shared" si="3"/>
        <v>38654</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119526</v>
      </c>
      <c r="G39" s="222">
        <f t="shared" si="4"/>
        <v>80872</v>
      </c>
      <c r="H39" s="223">
        <f t="shared" si="4"/>
        <v>0</v>
      </c>
      <c r="I39" s="223">
        <f t="shared" si="4"/>
        <v>0</v>
      </c>
      <c r="J39" s="224">
        <f t="shared" si="4"/>
        <v>38654</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[2]OTCHET!E187</f>
        <v>0</v>
      </c>
      <c r="F40" s="229">
        <f t="shared" si="1"/>
        <v>90074</v>
      </c>
      <c r="G40" s="230">
        <f>[2]OTCHET!G187</f>
        <v>79916</v>
      </c>
      <c r="H40" s="231">
        <f>[2]OTCHET!H187</f>
        <v>0</v>
      </c>
      <c r="I40" s="231">
        <f>[2]OTCHET!I187</f>
        <v>0</v>
      </c>
      <c r="J40" s="232">
        <f>[2]OTCHET!J187</f>
        <v>10158</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[2]OTCHET!E190</f>
        <v>0</v>
      </c>
      <c r="F41" s="237">
        <f t="shared" si="1"/>
        <v>956</v>
      </c>
      <c r="G41" s="238">
        <f>[2]OTCHET!G190</f>
        <v>956</v>
      </c>
      <c r="H41" s="239">
        <f>[2]OTCHET!H190</f>
        <v>0</v>
      </c>
      <c r="I41" s="239">
        <f>[2]OTCHET!I190</f>
        <v>0</v>
      </c>
      <c r="J41" s="240">
        <f>[2]OTCHET!J190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+[2]OTCHET!E196+[2]OTCHET!E204</f>
        <v>0</v>
      </c>
      <c r="F42" s="244">
        <f t="shared" si="1"/>
        <v>28496</v>
      </c>
      <c r="G42" s="245">
        <f>+[2]OTCHET!G196+[2]OTCHET!G204</f>
        <v>0</v>
      </c>
      <c r="H42" s="246">
        <f>+[2]OTCHET!H196+[2]OTCHET!H204</f>
        <v>0</v>
      </c>
      <c r="I42" s="246">
        <f>+[2]OTCHET!I196+[2]OTCHET!I204</f>
        <v>0</v>
      </c>
      <c r="J42" s="247">
        <f>+[2]OTCHET!J196+[2]OTCHET!J204</f>
        <v>28496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+[2]OTCHET!E205+[2]OTCHET!E223+[2]OTCHET!E274</f>
        <v>0</v>
      </c>
      <c r="F43" s="250">
        <f t="shared" si="1"/>
        <v>7569</v>
      </c>
      <c r="G43" s="251">
        <f>+[2]OTCHET!G205+[2]OTCHET!G223+[2]OTCHET!G274</f>
        <v>7297</v>
      </c>
      <c r="H43" s="252">
        <f>+[2]OTCHET!H205+[2]OTCHET!H223+[2]OTCHET!H274</f>
        <v>0</v>
      </c>
      <c r="I43" s="252">
        <f>+[2]OTCHET!I205+[2]OTCHET!I223+[2]OTCHET!I274</f>
        <v>272</v>
      </c>
      <c r="J43" s="253">
        <f>+[2]OTCHET!J205+[2]OTCHET!J223+[2]OTCHET!J274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+[2]OTCHET!E227+[2]OTCHET!E233+[2]OTCHET!E236+[2]OTCHET!E237+[2]OTCHET!E238+[2]OTCHET!E239+[2]OTCHET!E243</f>
        <v>0</v>
      </c>
      <c r="F44" s="120">
        <f t="shared" si="1"/>
        <v>0</v>
      </c>
      <c r="G44" s="121">
        <f>+[2]OTCHET!G227+[2]OTCHET!G233+[2]OTCHET!G236+[2]OTCHET!G237+[2]OTCHET!G238+[2]OTCHET!G239+[2]OTCHET!G243</f>
        <v>0</v>
      </c>
      <c r="H44" s="122">
        <f>+[2]OTCHET!H227+[2]OTCHET!H233+[2]OTCHET!H236+[2]OTCHET!H237+[2]OTCHET!H238+[2]OTCHET!H239+[2]OTCHET!H243</f>
        <v>0</v>
      </c>
      <c r="I44" s="122">
        <f>+[2]OTCHET!I227+[2]OTCHET!I233+[2]OTCHET!I236+[2]OTCHET!I237+[2]OTCHET!I238+[2]OTCHET!I239+[2]OTCHET!I243</f>
        <v>0</v>
      </c>
      <c r="J44" s="123">
        <f>+[2]OTCHET!J227+[2]OTCHET!J233+[2]OTCHET!J236+[2]OTCHET!J237+[2]OTCHET!J238+[2]OTCHET!J239+[2]OTCHET!J243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+[2]OTCHET!E236+[2]OTCHET!E237+[2]OTCHET!E238+[2]OTCHET!E239+[2]OTCHET!E246+[2]OTCHET!E247+[2]OTCHET!E251</f>
        <v>0</v>
      </c>
      <c r="F45" s="256">
        <f t="shared" si="1"/>
        <v>0</v>
      </c>
      <c r="G45" s="257">
        <f>+[2]OTCHET!G236+[2]OTCHET!G237+[2]OTCHET!G238+[2]OTCHET!G239+[2]OTCHET!G246+[2]OTCHET!G247+[2]OTCHET!G251</f>
        <v>0</v>
      </c>
      <c r="H45" s="258">
        <f>+[2]OTCHET!H236+[2]OTCHET!H237+[2]OTCHET!H238+[2]OTCHET!H239+[2]OTCHET!H246+[2]OTCHET!H247+[2]OTCHET!H251</f>
        <v>0</v>
      </c>
      <c r="I45" s="259">
        <f>+[2]OTCHET!I236+[2]OTCHET!I237+[2]OTCHET!I238+[2]OTCHET!I239+[2]OTCHET!I246+[2]OTCHET!I247+[2]OTCHET!I251</f>
        <v>0</v>
      </c>
      <c r="J45" s="260">
        <f>+[2]OTCHET!J236+[2]OTCHET!J237+[2]OTCHET!J238+[2]OTCHET!J239+[2]OTCHET!J246+[2]OTCHET!J247+[2]OTCHET!J251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+[2]OTCHET!E258+[2]OTCHET!E259+[2]OTCHET!E260+[2]OTCHET!E261</f>
        <v>0</v>
      </c>
      <c r="F46" s="250">
        <f t="shared" si="1"/>
        <v>0</v>
      </c>
      <c r="G46" s="251">
        <f>+[2]OTCHET!G258+[2]OTCHET!G259+[2]OTCHET!G260+[2]OTCHET!G261</f>
        <v>0</v>
      </c>
      <c r="H46" s="252">
        <f>+[2]OTCHET!H258+[2]OTCHET!H259+[2]OTCHET!H260+[2]OTCHET!H261</f>
        <v>0</v>
      </c>
      <c r="I46" s="252">
        <f>+[2]OTCHET!I258+[2]OTCHET!I259+[2]OTCHET!I260+[2]OTCHET!I261</f>
        <v>0</v>
      </c>
      <c r="J46" s="253">
        <f>+[2]OTCHET!J258+[2]OTCHET!J259+[2]OTCHET!J260+[2]OTCHET!J261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+[2]OTCHET!E259</f>
        <v>0</v>
      </c>
      <c r="F47" s="256">
        <f t="shared" si="1"/>
        <v>0</v>
      </c>
      <c r="G47" s="257">
        <f>+[2]OTCHET!G259</f>
        <v>0</v>
      </c>
      <c r="H47" s="258">
        <f>+[2]OTCHET!H259</f>
        <v>0</v>
      </c>
      <c r="I47" s="259">
        <f>+[2]OTCHET!I259</f>
        <v>0</v>
      </c>
      <c r="J47" s="260">
        <f>+[2]OTCHET!J259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+[2]OTCHET!E268+[2]OTCHET!E272+[2]OTCHET!E273</f>
        <v>0</v>
      </c>
      <c r="F48" s="168">
        <f t="shared" si="1"/>
        <v>0</v>
      </c>
      <c r="G48" s="163">
        <f>+[2]OTCHET!G268+[2]OTCHET!G272+[2]OTCHET!G273</f>
        <v>0</v>
      </c>
      <c r="H48" s="164">
        <f>+[2]OTCHET!H268+[2]OTCHET!H272+[2]OTCHET!H273</f>
        <v>0</v>
      </c>
      <c r="I48" s="164">
        <f>+[2]OTCHET!I268+[2]OTCHET!I272+[2]OTCHET!I273</f>
        <v>0</v>
      </c>
      <c r="J48" s="165">
        <f>+[2]OTCHET!J268+[2]OTCHET!J272+[2]OTCHET!J273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[2]OTCHET!E278+[2]OTCHET!E279+[2]OTCHET!E287+[2]OTCHET!E290</f>
        <v>0</v>
      </c>
      <c r="F49" s="168">
        <f t="shared" si="1"/>
        <v>0</v>
      </c>
      <c r="G49" s="169">
        <f>[2]OTCHET!G278+[2]OTCHET!G279+[2]OTCHET!G287+[2]OTCHET!G290</f>
        <v>0</v>
      </c>
      <c r="H49" s="170">
        <f>[2]OTCHET!H278+[2]OTCHET!H279+[2]OTCHET!H287+[2]OTCHET!H290</f>
        <v>0</v>
      </c>
      <c r="I49" s="170">
        <f>[2]OTCHET!I278+[2]OTCHET!I279+[2]OTCHET!I287+[2]OTCHET!I290</f>
        <v>0</v>
      </c>
      <c r="J49" s="171">
        <f>[2]OTCHET!J278+[2]OTCHET!J279+[2]OTCHET!J287+[2]OTCHET!J290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+[2]OTCHET!E291</f>
        <v>0</v>
      </c>
      <c r="F50" s="168">
        <f t="shared" si="1"/>
        <v>0</v>
      </c>
      <c r="G50" s="169">
        <f>+[2]OTCHET!G291</f>
        <v>0</v>
      </c>
      <c r="H50" s="170">
        <f>+[2]OTCHET!H291</f>
        <v>0</v>
      </c>
      <c r="I50" s="170">
        <f>+[2]OTCHET!I291</f>
        <v>0</v>
      </c>
      <c r="J50" s="171">
        <f>+[2]OTCHET!J291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+[2]OTCHET!E275</f>
        <v>0</v>
      </c>
      <c r="F51" s="120">
        <f>+G51+H51+I51+J51</f>
        <v>0</v>
      </c>
      <c r="G51" s="121">
        <f>+[2]OTCHET!G275</f>
        <v>0</v>
      </c>
      <c r="H51" s="122">
        <f>+[2]OTCHET!H275</f>
        <v>0</v>
      </c>
      <c r="I51" s="122">
        <f>+[2]OTCHET!I275</f>
        <v>0</v>
      </c>
      <c r="J51" s="123">
        <f>+[2]OTCHET!J275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+[2]OTCHET!E296</f>
        <v>0</v>
      </c>
      <c r="F52" s="120">
        <f t="shared" si="1"/>
        <v>0</v>
      </c>
      <c r="G52" s="121">
        <f>+[2]OTCHET!G296</f>
        <v>0</v>
      </c>
      <c r="H52" s="122">
        <f>+[2]OTCHET!H296</f>
        <v>0</v>
      </c>
      <c r="I52" s="122">
        <f>+[2]OTCHET!I296</f>
        <v>0</v>
      </c>
      <c r="J52" s="123">
        <f>+[2]OTCHET!J296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[2]OTCHET!E297</f>
        <v>0</v>
      </c>
      <c r="F53" s="267">
        <f t="shared" si="1"/>
        <v>0</v>
      </c>
      <c r="G53" s="268">
        <f>[2]OTCHET!G297</f>
        <v>0</v>
      </c>
      <c r="H53" s="269">
        <f>[2]OTCHET!H297</f>
        <v>0</v>
      </c>
      <c r="I53" s="269">
        <f>[2]OTCHET!I297</f>
        <v>0</v>
      </c>
      <c r="J53" s="270">
        <f>[2]OTCHET!J297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[2]OTCHET!E299</f>
        <v>0</v>
      </c>
      <c r="F54" s="275">
        <f t="shared" si="1"/>
        <v>0</v>
      </c>
      <c r="G54" s="276">
        <f>[2]OTCHET!G299</f>
        <v>0</v>
      </c>
      <c r="H54" s="277">
        <f>[2]OTCHET!H299</f>
        <v>0</v>
      </c>
      <c r="I54" s="277">
        <f>[2]OTCHET!I299</f>
        <v>0</v>
      </c>
      <c r="J54" s="278">
        <f>[2]OTCHET!J299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+[2]OTCHET!E300</f>
        <v>0</v>
      </c>
      <c r="F55" s="284">
        <f t="shared" si="1"/>
        <v>0</v>
      </c>
      <c r="G55" s="285">
        <f>+[2]OTCHET!G300</f>
        <v>0</v>
      </c>
      <c r="H55" s="286">
        <f>+[2]OTCHET!H300</f>
        <v>0</v>
      </c>
      <c r="I55" s="286">
        <f>+[2]OTCHET!I300</f>
        <v>0</v>
      </c>
      <c r="J55" s="287">
        <f>+[2]OTCHET!J300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109948</v>
      </c>
      <c r="G56" s="294">
        <f t="shared" si="5"/>
        <v>71294</v>
      </c>
      <c r="H56" s="295">
        <f t="shared" si="5"/>
        <v>0</v>
      </c>
      <c r="I56" s="296">
        <f t="shared" si="5"/>
        <v>0</v>
      </c>
      <c r="J56" s="297">
        <f t="shared" si="5"/>
        <v>38654</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+[2]OTCHET!E364+[2]OTCHET!E378+[2]OTCHET!E391</f>
        <v>0</v>
      </c>
      <c r="F57" s="299">
        <f t="shared" si="1"/>
        <v>0</v>
      </c>
      <c r="G57" s="300">
        <f>+[2]OTCHET!G364+[2]OTCHET!G378+[2]OTCHET!G391</f>
        <v>0</v>
      </c>
      <c r="H57" s="301">
        <f>+[2]OTCHET!H364+[2]OTCHET!H378+[2]OTCHET!H391</f>
        <v>0</v>
      </c>
      <c r="I57" s="301">
        <f>+[2]OTCHET!I364+[2]OTCHET!I378+[2]OTCHET!I391</f>
        <v>0</v>
      </c>
      <c r="J57" s="302">
        <f>+[2]OTCHET!J364+[2]OTCHET!J378+[2]OTCHET!J391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+[2]OTCHET!E386+[2]OTCHET!E394+[2]OTCHET!E399+[2]OTCHET!E402+[2]OTCHET!E405+[2]OTCHET!E408+[2]OTCHET!E409+[2]OTCHET!E412+[2]OTCHET!E425+[2]OTCHET!E426+[2]OTCHET!E427+[2]OTCHET!E428+[2]OTCHET!E429</f>
        <v>0</v>
      </c>
      <c r="F58" s="304">
        <f t="shared" si="1"/>
        <v>71294</v>
      </c>
      <c r="G58" s="305">
        <f>+[2]OTCHET!G386+[2]OTCHET!G394+[2]OTCHET!G399+[2]OTCHET!G402+[2]OTCHET!G405+[2]OTCHET!G408+[2]OTCHET!G409+[2]OTCHET!G412+[2]OTCHET!G425+[2]OTCHET!G426+[2]OTCHET!G427+[2]OTCHET!G428+[2]OTCHET!G429</f>
        <v>71294</v>
      </c>
      <c r="H58" s="306">
        <f>+[2]OTCHET!H386+[2]OTCHET!H394+[2]OTCHET!H399+[2]OTCHET!H402+[2]OTCHET!H405+[2]OTCHET!H408+[2]OTCHET!H409+[2]OTCHET!H412+[2]OTCHET!H425+[2]OTCHET!H426+[2]OTCHET!H427+[2]OTCHET!H428+[2]OTCHET!H429</f>
        <v>0</v>
      </c>
      <c r="I58" s="306">
        <f>+[2]OTCHET!I386+[2]OTCHET!I394+[2]OTCHET!I399+[2]OTCHET!I402+[2]OTCHET!I405+[2]OTCHET!I408+[2]OTCHET!I409+[2]OTCHET!I412+[2]OTCHET!I425+[2]OTCHET!I426+[2]OTCHET!I427+[2]OTCHET!I428+[2]OTCHET!I429</f>
        <v>0</v>
      </c>
      <c r="J58" s="307">
        <f>+[2]OTCHET!J386+[2]OTCHET!J394+[2]OTCHET!J399+[2]OTCHET!J402+[2]OTCHET!J405+[2]OTCHET!J408+[2]OTCHET!J409+[2]OTCHET!J412+[2]OTCHET!J425+[2]OTCHET!J426+[2]OTCHET!J427+[2]OTCHET!J428+[2]OTCHET!J429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+[2]OTCHET!E425+[2]OTCHET!E426+[2]OTCHET!E427+[2]OTCHET!E428+[2]OTCHET!E429</f>
        <v>0</v>
      </c>
      <c r="F59" s="309">
        <f t="shared" si="1"/>
        <v>0</v>
      </c>
      <c r="G59" s="310">
        <f>+[2]OTCHET!G425+[2]OTCHET!G426+[2]OTCHET!G427+[2]OTCHET!G428+[2]OTCHET!G429</f>
        <v>0</v>
      </c>
      <c r="H59" s="311">
        <f>+[2]OTCHET!H425+[2]OTCHET!H426+[2]OTCHET!H427+[2]OTCHET!H428+[2]OTCHET!H429</f>
        <v>0</v>
      </c>
      <c r="I59" s="311">
        <f>+[2]OTCHET!I425+[2]OTCHET!I426+[2]OTCHET!I427+[2]OTCHET!I428+[2]OTCHET!I429</f>
        <v>0</v>
      </c>
      <c r="J59" s="312">
        <f>+[2]OTCHET!J425+[2]OTCHET!J426+[2]OTCHET!J427+[2]OTCHET!J428+[2]OTCHET!J429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[2]OTCHET!E408</f>
        <v>0</v>
      </c>
      <c r="F60" s="316">
        <f t="shared" si="1"/>
        <v>0</v>
      </c>
      <c r="G60" s="317">
        <f>[2]OTCHET!G408</f>
        <v>0</v>
      </c>
      <c r="H60" s="318">
        <f>[2]OTCHET!H408</f>
        <v>0</v>
      </c>
      <c r="I60" s="318">
        <f>[2]OTCHET!I408</f>
        <v>0</v>
      </c>
      <c r="J60" s="319">
        <f>[2]OTCHET!J408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[2]OTCHET!E415</f>
        <v>0</v>
      </c>
      <c r="F62" s="199">
        <f t="shared" si="1"/>
        <v>38654</v>
      </c>
      <c r="G62" s="200">
        <f>[2]OTCHET!G415</f>
        <v>0</v>
      </c>
      <c r="H62" s="201">
        <f>[2]OTCHET!H415</f>
        <v>0</v>
      </c>
      <c r="I62" s="201">
        <f>[2]OTCHET!I415</f>
        <v>0</v>
      </c>
      <c r="J62" s="202">
        <f>[2]OTCHET!J415</f>
        <v>38654</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+[2]OTCHET!E252</f>
        <v>0</v>
      </c>
      <c r="F63" s="328">
        <f t="shared" si="1"/>
        <v>0</v>
      </c>
      <c r="G63" s="329">
        <f>+[2]OTCHET!G252</f>
        <v>0</v>
      </c>
      <c r="H63" s="330">
        <f>+[2]OTCHET!H252</f>
        <v>0</v>
      </c>
      <c r="I63" s="330">
        <f>+[2]OTCHET!I252</f>
        <v>0</v>
      </c>
      <c r="J63" s="331">
        <f>+[2]OTCHET!J252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-2787</v>
      </c>
      <c r="G64" s="337">
        <f t="shared" si="6"/>
        <v>-2315</v>
      </c>
      <c r="H64" s="338">
        <f t="shared" si="6"/>
        <v>0</v>
      </c>
      <c r="I64" s="338">
        <f t="shared" si="6"/>
        <v>-272</v>
      </c>
      <c r="J64" s="339">
        <f t="shared" si="6"/>
        <v>-200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2787</v>
      </c>
      <c r="G66" s="349">
        <f t="shared" ref="G66:L66" si="8">SUM(+G68+G76+G77+G84+G85+G86+G89+G90+G91+G92+G93+G94+G95)</f>
        <v>2315</v>
      </c>
      <c r="H66" s="350">
        <f>SUM(+H68+H76+H77+H84+H85+H86+H89+H90+H91+H92+H93+H94+H95)</f>
        <v>0</v>
      </c>
      <c r="I66" s="350">
        <f>SUM(+I68+I76+I77+I84+I85+I86+I89+I90+I91+I92+I93+I94+I95)</f>
        <v>272</v>
      </c>
      <c r="J66" s="351">
        <f>SUM(+J68+J76+J77+J84+J85+J86+J89+J90+J91+J92+J93+J94+J95)</f>
        <v>200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+[2]OTCHET!E485+[2]OTCHET!E486+[2]OTCHET!E489+[2]OTCHET!E490+[2]OTCHET!E493+[2]OTCHET!E494+[2]OTCHET!E498</f>
        <v>0</v>
      </c>
      <c r="F69" s="367">
        <f t="shared" si="1"/>
        <v>0</v>
      </c>
      <c r="G69" s="368">
        <f>+[2]OTCHET!G485+[2]OTCHET!G486+[2]OTCHET!G489+[2]OTCHET!G490+[2]OTCHET!G493+[2]OTCHET!G494+[2]OTCHET!G498</f>
        <v>0</v>
      </c>
      <c r="H69" s="369">
        <f>+[2]OTCHET!H485+[2]OTCHET!H486+[2]OTCHET!H489+[2]OTCHET!H490+[2]OTCHET!H493+[2]OTCHET!H494+[2]OTCHET!H498</f>
        <v>0</v>
      </c>
      <c r="I69" s="369">
        <f>+[2]OTCHET!I485+[2]OTCHET!I486+[2]OTCHET!I489+[2]OTCHET!I490+[2]OTCHET!I493+[2]OTCHET!I494+[2]OTCHET!I498</f>
        <v>0</v>
      </c>
      <c r="J69" s="370">
        <f>+[2]OTCHET!J485+[2]OTCHET!J486+[2]OTCHET!J489+[2]OTCHET!J490+[2]OTCHET!J493+[2]OTCHET!J494+[2]OTCHET!J498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+[2]OTCHET!E487+[2]OTCHET!E488+[2]OTCHET!E491+[2]OTCHET!E492+[2]OTCHET!E495+[2]OTCHET!E496+[2]OTCHET!E497+[2]OTCHET!E499</f>
        <v>0</v>
      </c>
      <c r="F70" s="375">
        <f t="shared" si="1"/>
        <v>0</v>
      </c>
      <c r="G70" s="376">
        <f>+[2]OTCHET!G487+[2]OTCHET!G488+[2]OTCHET!G491+[2]OTCHET!G492+[2]OTCHET!G495+[2]OTCHET!G496+[2]OTCHET!G497+[2]OTCHET!G499</f>
        <v>0</v>
      </c>
      <c r="H70" s="377">
        <f>+[2]OTCHET!H487+[2]OTCHET!H488+[2]OTCHET!H491+[2]OTCHET!H492+[2]OTCHET!H495+[2]OTCHET!H496+[2]OTCHET!H497+[2]OTCHET!H499</f>
        <v>0</v>
      </c>
      <c r="I70" s="377">
        <f>+[2]OTCHET!I487+[2]OTCHET!I488+[2]OTCHET!I491+[2]OTCHET!I492+[2]OTCHET!I495+[2]OTCHET!I496+[2]OTCHET!I497+[2]OTCHET!I499</f>
        <v>0</v>
      </c>
      <c r="J70" s="378">
        <f>+[2]OTCHET!J487+[2]OTCHET!J488+[2]OTCHET!J491+[2]OTCHET!J492+[2]OTCHET!J495+[2]OTCHET!J496+[2]OTCHET!J497+[2]OTCHET!J499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+[2]OTCHET!E500</f>
        <v>0</v>
      </c>
      <c r="F71" s="375">
        <f t="shared" si="1"/>
        <v>0</v>
      </c>
      <c r="G71" s="376">
        <f>+[2]OTCHET!G500</f>
        <v>0</v>
      </c>
      <c r="H71" s="377">
        <f>+[2]OTCHET!H500</f>
        <v>0</v>
      </c>
      <c r="I71" s="377">
        <f>+[2]OTCHET!I500</f>
        <v>0</v>
      </c>
      <c r="J71" s="378">
        <f>+[2]OTCHET!J500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+[2]OTCHET!E505</f>
        <v>0</v>
      </c>
      <c r="F72" s="375">
        <f t="shared" si="1"/>
        <v>0</v>
      </c>
      <c r="G72" s="376">
        <f>+[2]OTCHET!G505</f>
        <v>0</v>
      </c>
      <c r="H72" s="377">
        <f>+[2]OTCHET!H505</f>
        <v>0</v>
      </c>
      <c r="I72" s="377">
        <f>+[2]OTCHET!I505</f>
        <v>0</v>
      </c>
      <c r="J72" s="378">
        <f>+[2]OTCHET!J505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+[2]OTCHET!E545</f>
        <v>0</v>
      </c>
      <c r="F73" s="375">
        <f t="shared" si="1"/>
        <v>0</v>
      </c>
      <c r="G73" s="376">
        <f>+[2]OTCHET!G545</f>
        <v>0</v>
      </c>
      <c r="H73" s="377">
        <f>+[2]OTCHET!H545</f>
        <v>0</v>
      </c>
      <c r="I73" s="377">
        <f>+[2]OTCHET!I545</f>
        <v>0</v>
      </c>
      <c r="J73" s="378">
        <f>+[2]OTCHET!J545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+[2]OTCHET!E584+[2]OTCHET!E585</f>
        <v>0</v>
      </c>
      <c r="F74" s="375">
        <f t="shared" si="1"/>
        <v>0</v>
      </c>
      <c r="G74" s="376">
        <f>+[2]OTCHET!G584+[2]OTCHET!G585</f>
        <v>0</v>
      </c>
      <c r="H74" s="377">
        <f>+[2]OTCHET!H584+[2]OTCHET!H585</f>
        <v>0</v>
      </c>
      <c r="I74" s="377">
        <f>+[2]OTCHET!I584+[2]OTCHET!I585</f>
        <v>0</v>
      </c>
      <c r="J74" s="378">
        <f>+[2]OTCHET!J584+[2]OTCHET!J585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+[2]OTCHET!E586+[2]OTCHET!E587+[2]OTCHET!E588</f>
        <v>0</v>
      </c>
      <c r="F75" s="382">
        <f t="shared" si="1"/>
        <v>0</v>
      </c>
      <c r="G75" s="383">
        <f>+[2]OTCHET!G586+[2]OTCHET!G587+[2]OTCHET!G588</f>
        <v>0</v>
      </c>
      <c r="H75" s="384">
        <f>+[2]OTCHET!H586+[2]OTCHET!H587+[2]OTCHET!H588</f>
        <v>0</v>
      </c>
      <c r="I75" s="384">
        <f>+[2]OTCHET!I586+[2]OTCHET!I587+[2]OTCHET!I588</f>
        <v>0</v>
      </c>
      <c r="J75" s="385">
        <f>+[2]OTCHET!J586+[2]OTCHET!J587+[2]OTCHET!J588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[2]OTCHET!E464</f>
        <v>0</v>
      </c>
      <c r="F76" s="299">
        <f t="shared" si="1"/>
        <v>0</v>
      </c>
      <c r="G76" s="300">
        <f>[2]OTCHET!G464</f>
        <v>0</v>
      </c>
      <c r="H76" s="301">
        <f>[2]OTCHET!H464</f>
        <v>0</v>
      </c>
      <c r="I76" s="301">
        <f>[2]OTCHET!I464</f>
        <v>0</v>
      </c>
      <c r="J76" s="302">
        <f>[2]OTCHET!J464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+[2]OTCHET!E469+[2]OTCHET!E472</f>
        <v>0</v>
      </c>
      <c r="F78" s="367">
        <f t="shared" si="1"/>
        <v>0</v>
      </c>
      <c r="G78" s="368">
        <f>+[2]OTCHET!G469+[2]OTCHET!G472</f>
        <v>0</v>
      </c>
      <c r="H78" s="369">
        <f>+[2]OTCHET!H469+[2]OTCHET!H472</f>
        <v>0</v>
      </c>
      <c r="I78" s="369">
        <f>+[2]OTCHET!I469+[2]OTCHET!I472</f>
        <v>0</v>
      </c>
      <c r="J78" s="370">
        <f>+[2]OTCHET!J469+[2]OTCHET!J472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+[2]OTCHET!E470+[2]OTCHET!E473</f>
        <v>0</v>
      </c>
      <c r="F79" s="375">
        <f t="shared" si="1"/>
        <v>0</v>
      </c>
      <c r="G79" s="376">
        <f>+[2]OTCHET!G470+[2]OTCHET!G473</f>
        <v>0</v>
      </c>
      <c r="H79" s="377">
        <f>+[2]OTCHET!H470+[2]OTCHET!H473</f>
        <v>0</v>
      </c>
      <c r="I79" s="377">
        <f>+[2]OTCHET!I470+[2]OTCHET!I473</f>
        <v>0</v>
      </c>
      <c r="J79" s="378">
        <f>+[2]OTCHET!J470+[2]OTCHET!J473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[2]OTCHET!E474</f>
        <v>0</v>
      </c>
      <c r="F80" s="375">
        <f t="shared" si="1"/>
        <v>0</v>
      </c>
      <c r="G80" s="376">
        <f>[2]OTCHET!G474</f>
        <v>0</v>
      </c>
      <c r="H80" s="377">
        <f>[2]OTCHET!H474</f>
        <v>0</v>
      </c>
      <c r="I80" s="377">
        <f>[2]OTCHET!I474</f>
        <v>0</v>
      </c>
      <c r="J80" s="378">
        <f>[2]OTCHET!J474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+[2]OTCHET!E482</f>
        <v>0</v>
      </c>
      <c r="F82" s="375">
        <f t="shared" si="1"/>
        <v>0</v>
      </c>
      <c r="G82" s="376">
        <f>+[2]OTCHET!G482</f>
        <v>0</v>
      </c>
      <c r="H82" s="377">
        <f>+[2]OTCHET!H482</f>
        <v>0</v>
      </c>
      <c r="I82" s="377">
        <f>+[2]OTCHET!I482</f>
        <v>0</v>
      </c>
      <c r="J82" s="378">
        <f>+[2]OTCHET!J482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+[2]OTCHET!E483</f>
        <v>0</v>
      </c>
      <c r="F83" s="382">
        <f t="shared" si="1"/>
        <v>0</v>
      </c>
      <c r="G83" s="383">
        <f>+[2]OTCHET!G483</f>
        <v>0</v>
      </c>
      <c r="H83" s="384">
        <f>+[2]OTCHET!H483</f>
        <v>0</v>
      </c>
      <c r="I83" s="384">
        <f>+[2]OTCHET!I483</f>
        <v>0</v>
      </c>
      <c r="J83" s="385">
        <f>+[2]OTCHET!J483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[2]OTCHET!E538</f>
        <v>0</v>
      </c>
      <c r="F84" s="299">
        <f t="shared" si="1"/>
        <v>0</v>
      </c>
      <c r="G84" s="300">
        <f>[2]OTCHET!G538</f>
        <v>0</v>
      </c>
      <c r="H84" s="301">
        <f>[2]OTCHET!H538</f>
        <v>0</v>
      </c>
      <c r="I84" s="301">
        <f>[2]OTCHET!I538</f>
        <v>0</v>
      </c>
      <c r="J84" s="302">
        <f>[2]OTCHET!J538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[2]OTCHET!E539</f>
        <v>0</v>
      </c>
      <c r="F85" s="304">
        <f t="shared" si="1"/>
        <v>0</v>
      </c>
      <c r="G85" s="305">
        <f>[2]OTCHET!G539</f>
        <v>0</v>
      </c>
      <c r="H85" s="306">
        <f>[2]OTCHET!H539</f>
        <v>0</v>
      </c>
      <c r="I85" s="306">
        <f>[2]OTCHET!I539</f>
        <v>0</v>
      </c>
      <c r="J85" s="307">
        <f>[2]OTCHET!J539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3015</v>
      </c>
      <c r="G86" s="310">
        <f t="shared" ref="G86:M86" si="11">+G87+G88</f>
        <v>2815</v>
      </c>
      <c r="H86" s="311">
        <f>+H87+H88</f>
        <v>0</v>
      </c>
      <c r="I86" s="311">
        <f>+I87+I88</f>
        <v>0</v>
      </c>
      <c r="J86" s="312">
        <f>+J87+J88</f>
        <v>200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+[2]OTCHET!E506+[2]OTCHET!E515+[2]OTCHET!E519+[2]OTCHET!E546</f>
        <v>0</v>
      </c>
      <c r="F87" s="367">
        <f t="shared" si="1"/>
        <v>0</v>
      </c>
      <c r="G87" s="368">
        <f>+[2]OTCHET!G506+[2]OTCHET!G515+[2]OTCHET!G519+[2]OTCHET!G546</f>
        <v>0</v>
      </c>
      <c r="H87" s="369">
        <f>+[2]OTCHET!H506+[2]OTCHET!H515+[2]OTCHET!H519+[2]OTCHET!H546</f>
        <v>0</v>
      </c>
      <c r="I87" s="369">
        <f>+[2]OTCHET!I506+[2]OTCHET!I515+[2]OTCHET!I519+[2]OTCHET!I546</f>
        <v>0</v>
      </c>
      <c r="J87" s="370">
        <f>+[2]OTCHET!J506+[2]OTCHET!J515+[2]OTCHET!J519+[2]OTCHET!J546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+[2]OTCHET!E524+[2]OTCHET!E527+[2]OTCHET!E547</f>
        <v>0</v>
      </c>
      <c r="F88" s="382">
        <f t="shared" si="1"/>
        <v>3015</v>
      </c>
      <c r="G88" s="383">
        <f>+[2]OTCHET!G524+[2]OTCHET!G527+[2]OTCHET!G547</f>
        <v>2815</v>
      </c>
      <c r="H88" s="384">
        <f>+[2]OTCHET!H524+[2]OTCHET!H527+[2]OTCHET!H547</f>
        <v>0</v>
      </c>
      <c r="I88" s="384">
        <f>+[2]OTCHET!I524+[2]OTCHET!I527+[2]OTCHET!I547</f>
        <v>0</v>
      </c>
      <c r="J88" s="385">
        <f>+[2]OTCHET!J524+[2]OTCHET!J527+[2]OTCHET!J547</f>
        <v>200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[2]OTCHET!E534</f>
        <v>0</v>
      </c>
      <c r="F89" s="299">
        <f t="shared" ref="F89:F96" si="12">+G89+H89+I89+J89</f>
        <v>0</v>
      </c>
      <c r="G89" s="300">
        <f>[2]OTCHET!G534</f>
        <v>0</v>
      </c>
      <c r="H89" s="301">
        <f>[2]OTCHET!H534</f>
        <v>0</v>
      </c>
      <c r="I89" s="301">
        <f>[2]OTCHET!I534</f>
        <v>0</v>
      </c>
      <c r="J89" s="302">
        <f>[2]OTCHET!J534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+[2]OTCHET!E570+[2]OTCHET!E571+[2]OTCHET!E572+[2]OTCHET!E573+[2]OTCHET!E574+[2]OTCHET!E575</f>
        <v>0</v>
      </c>
      <c r="F90" s="304">
        <f t="shared" si="12"/>
        <v>0</v>
      </c>
      <c r="G90" s="305">
        <f>+[2]OTCHET!G570+[2]OTCHET!G571+[2]OTCHET!G572+[2]OTCHET!G573+[2]OTCHET!G574+[2]OTCHET!G575</f>
        <v>0</v>
      </c>
      <c r="H90" s="306">
        <f>+[2]OTCHET!H570+[2]OTCHET!H571+[2]OTCHET!H572+[2]OTCHET!H573+[2]OTCHET!H574+[2]OTCHET!H575</f>
        <v>0</v>
      </c>
      <c r="I90" s="306">
        <f>+[2]OTCHET!I570+[2]OTCHET!I571+[2]OTCHET!I572+[2]OTCHET!I573+[2]OTCHET!I574+[2]OTCHET!I575</f>
        <v>0</v>
      </c>
      <c r="J90" s="307">
        <f>+[2]OTCHET!J570+[2]OTCHET!J571+[2]OTCHET!J572+[2]OTCHET!J573+[2]OTCHET!J574+[2]OTCHET!J575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+[2]OTCHET!E576+[2]OTCHET!E577+[2]OTCHET!E578+[2]OTCHET!E579+[2]OTCHET!E580+[2]OTCHET!E581+[2]OTCHET!E582</f>
        <v>0</v>
      </c>
      <c r="F91" s="168">
        <f t="shared" si="12"/>
        <v>-228</v>
      </c>
      <c r="G91" s="169">
        <f>+[2]OTCHET!G576+[2]OTCHET!G577+[2]OTCHET!G578+[2]OTCHET!G579+[2]OTCHET!G580+[2]OTCHET!G581+[2]OTCHET!G582</f>
        <v>0</v>
      </c>
      <c r="H91" s="170">
        <f>+[2]OTCHET!H576+[2]OTCHET!H577+[2]OTCHET!H578+[2]OTCHET!H579+[2]OTCHET!H580+[2]OTCHET!H581+[2]OTCHET!H582</f>
        <v>0</v>
      </c>
      <c r="I91" s="170">
        <f>+[2]OTCHET!I576+[2]OTCHET!I577+[2]OTCHET!I578+[2]OTCHET!I579+[2]OTCHET!I580+[2]OTCHET!I581+[2]OTCHET!I582</f>
        <v>-228</v>
      </c>
      <c r="J91" s="171">
        <f>+[2]OTCHET!J576+[2]OTCHET!J577+[2]OTCHET!J578+[2]OTCHET!J579+[2]OTCHET!J580+[2]OTCHET!J581+[2]OTCHET!J582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+[2]OTCHET!E583</f>
        <v>0</v>
      </c>
      <c r="F92" s="168">
        <f t="shared" si="12"/>
        <v>0</v>
      </c>
      <c r="G92" s="169">
        <f>+[2]OTCHET!G583</f>
        <v>0</v>
      </c>
      <c r="H92" s="170">
        <f>+[2]OTCHET!H583</f>
        <v>0</v>
      </c>
      <c r="I92" s="170">
        <f>+[2]OTCHET!I583</f>
        <v>0</v>
      </c>
      <c r="J92" s="171">
        <f>+[2]OTCHET!J583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+[2]OTCHET!E590+[2]OTCHET!E591</f>
        <v>0</v>
      </c>
      <c r="F93" s="168">
        <f t="shared" si="12"/>
        <v>0</v>
      </c>
      <c r="G93" s="169">
        <f>+[2]OTCHET!G590+[2]OTCHET!G591</f>
        <v>0</v>
      </c>
      <c r="H93" s="170">
        <f>+[2]OTCHET!H590+[2]OTCHET!H591</f>
        <v>0</v>
      </c>
      <c r="I93" s="170">
        <f>+[2]OTCHET!I590+[2]OTCHET!I591</f>
        <v>0</v>
      </c>
      <c r="J93" s="171">
        <f>+[2]OTCHET!J590+[2]OTCHET!J591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+[2]OTCHET!E592+[2]OTCHET!E593</f>
        <v>0</v>
      </c>
      <c r="F94" s="168">
        <f t="shared" si="12"/>
        <v>0</v>
      </c>
      <c r="G94" s="169">
        <f>+[2]OTCHET!G592+[2]OTCHET!G593</f>
        <v>0</v>
      </c>
      <c r="H94" s="170">
        <f>+[2]OTCHET!H592+[2]OTCHET!H593</f>
        <v>0</v>
      </c>
      <c r="I94" s="170">
        <f>+[2]OTCHET!I592+[2]OTCHET!I593</f>
        <v>0</v>
      </c>
      <c r="J94" s="171">
        <f>+[2]OTCHET!J592+[2]OTCHET!J593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[2]OTCHET!E594</f>
        <v>0</v>
      </c>
      <c r="F95" s="120">
        <f t="shared" si="12"/>
        <v>0</v>
      </c>
      <c r="G95" s="121">
        <f>[2]OTCHET!G594</f>
        <v>-500</v>
      </c>
      <c r="H95" s="122">
        <f>[2]OTCHET!H594</f>
        <v>0</v>
      </c>
      <c r="I95" s="122">
        <f>[2]OTCHET!I594</f>
        <v>500</v>
      </c>
      <c r="J95" s="123">
        <f>[2]OTCHET!J594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+[2]OTCHET!E597</f>
        <v>0</v>
      </c>
      <c r="F96" s="396">
        <f t="shared" si="12"/>
        <v>0</v>
      </c>
      <c r="G96" s="397">
        <f>+[2]OTCHET!G597</f>
        <v>0</v>
      </c>
      <c r="H96" s="398">
        <f>+[2]OTCHET!H597</f>
        <v>0</v>
      </c>
      <c r="I96" s="398">
        <f>+[2]OTCHET!I597</f>
        <v>0</v>
      </c>
      <c r="J96" s="399">
        <f>+[2]OTCHET!J597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+[2]OTCHET!H608</f>
        <v>0</v>
      </c>
      <c r="C107" s="421"/>
      <c r="D107" s="421"/>
      <c r="E107" s="426"/>
      <c r="F107" s="19"/>
      <c r="G107" s="427">
        <f>+[2]OTCHET!E608</f>
        <v>0</v>
      </c>
      <c r="H107" s="427">
        <f>+[2]OTCHET!F608</f>
        <v>0</v>
      </c>
      <c r="I107" s="428"/>
      <c r="J107" s="429" t="str">
        <f>+[2]OTCHET!B608</f>
        <v>31.01.2024г.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9" priority="21" stopIfTrue="1" operator="notEqual">
      <formula>0</formula>
    </cfRule>
  </conditionalFormatting>
  <conditionalFormatting sqref="E105:J105">
    <cfRule type="cellIs" dxfId="208" priority="20" stopIfTrue="1" operator="notEqual">
      <formula>0</formula>
    </cfRule>
  </conditionalFormatting>
  <conditionalFormatting sqref="G107:H107 B107">
    <cfRule type="cellIs" dxfId="207" priority="19" stopIfTrue="1" operator="equal">
      <formula>0</formula>
    </cfRule>
  </conditionalFormatting>
  <conditionalFormatting sqref="I114 E110">
    <cfRule type="cellIs" dxfId="206" priority="18" stopIfTrue="1" operator="equal">
      <formula>0</formula>
    </cfRule>
  </conditionalFormatting>
  <conditionalFormatting sqref="J107">
    <cfRule type="cellIs" dxfId="205" priority="17" stopIfTrue="1" operator="equal">
      <formula>0</formula>
    </cfRule>
  </conditionalFormatting>
  <conditionalFormatting sqref="E114:F114">
    <cfRule type="cellIs" dxfId="204" priority="16" stopIfTrue="1" operator="equal">
      <formula>0</formula>
    </cfRule>
  </conditionalFormatting>
  <conditionalFormatting sqref="F15">
    <cfRule type="cellIs" dxfId="203" priority="11" stopIfTrue="1" operator="equal">
      <formula>"Чужди средства"</formula>
    </cfRule>
    <cfRule type="cellIs" dxfId="202" priority="12" stopIfTrue="1" operator="equal">
      <formula>"СЕС - ДМП"</formula>
    </cfRule>
    <cfRule type="cellIs" dxfId="201" priority="13" stopIfTrue="1" operator="equal">
      <formula>"СЕС - РА"</formula>
    </cfRule>
    <cfRule type="cellIs" dxfId="200" priority="14" stopIfTrue="1" operator="equal">
      <formula>"СЕС - ДЕС"</formula>
    </cfRule>
    <cfRule type="cellIs" dxfId="199" priority="15" stopIfTrue="1" operator="equal">
      <formula>"СЕС - КСФ"</formula>
    </cfRule>
  </conditionalFormatting>
  <conditionalFormatting sqref="B105">
    <cfRule type="cellIs" dxfId="198" priority="10" stopIfTrue="1" operator="notEqual">
      <formula>0</formula>
    </cfRule>
  </conditionalFormatting>
  <conditionalFormatting sqref="I11:J11">
    <cfRule type="cellIs" dxfId="197" priority="6" stopIfTrue="1" operator="between">
      <formula>1000000000000</formula>
      <formula>9999999999999990</formula>
    </cfRule>
    <cfRule type="cellIs" dxfId="196" priority="7" stopIfTrue="1" operator="between">
      <formula>10000000000</formula>
      <formula>999999999999</formula>
    </cfRule>
    <cfRule type="cellIs" dxfId="195" priority="8" stopIfTrue="1" operator="between">
      <formula>1000000</formula>
      <formula>99999999</formula>
    </cfRule>
    <cfRule type="cellIs" dxfId="194" priority="9" stopIfTrue="1" operator="between">
      <formula>100</formula>
      <formula>9999</formula>
    </cfRule>
  </conditionalFormatting>
  <conditionalFormatting sqref="E15">
    <cfRule type="cellIs" dxfId="193" priority="1" stopIfTrue="1" operator="equal">
      <formula>"Чужди средства"</formula>
    </cfRule>
    <cfRule type="cellIs" dxfId="192" priority="2" stopIfTrue="1" operator="equal">
      <formula>"СЕС - ДМП"</formula>
    </cfRule>
    <cfRule type="cellIs" dxfId="191" priority="3" stopIfTrue="1" operator="equal">
      <formula>"СЕС - РА"</formula>
    </cfRule>
    <cfRule type="cellIs" dxfId="190" priority="4" stopIfTrue="1" operator="equal">
      <formula>"СЕС - ДЕС"</formula>
    </cfRule>
    <cfRule type="cellIs" dxfId="189"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+[11]OTCHET!B9</f>
        <v>РИОСВ ПЛОВДИВ</v>
      </c>
      <c r="C11" s="22"/>
      <c r="D11" s="22"/>
      <c r="E11" s="23" t="s">
        <v>0</v>
      </c>
      <c r="F11" s="24">
        <f>[11]OTCHET!F9</f>
        <v>45961</v>
      </c>
      <c r="G11" s="25" t="s">
        <v>1</v>
      </c>
      <c r="H11" s="26">
        <f>+[11]OTCHET!H9</f>
        <v>471013</v>
      </c>
      <c r="I11" s="448">
        <f>+[11]OTCHET!I9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+[11]OTCHET!B12</f>
        <v>Министерство на околната среда и водите</v>
      </c>
      <c r="C13" s="31"/>
      <c r="D13" s="31"/>
      <c r="E13" s="35" t="str">
        <f>+[11]OTCHET!E12</f>
        <v>код по ЕБК:</v>
      </c>
      <c r="F13" s="36" t="str">
        <f>+[11]OTCHET!F12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+[11]OTCHET!E15</f>
        <v>0</v>
      </c>
      <c r="F15" s="41" t="str">
        <f>[11]OTCHET!F15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181004</v>
      </c>
      <c r="G22" s="103">
        <f t="shared" si="0"/>
        <v>181884</v>
      </c>
      <c r="H22" s="104">
        <f t="shared" si="0"/>
        <v>0</v>
      </c>
      <c r="I22" s="104">
        <f t="shared" si="0"/>
        <v>820</v>
      </c>
      <c r="J22" s="105">
        <f t="shared" si="0"/>
        <v>-1700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[11]OTCHET!E22+[11]OTCHET!E28+[11]OTCHET!E33+[11]OTCHET!E39+[11]OTCHET!E47+[11]OTCHET!E52+[11]OTCHET!E58+[11]OTCHET!E61+[11]OTCHET!E64+[11]OTCHET!E65+[11]OTCHET!E72+[11]OTCHET!E73</f>
        <v>0</v>
      </c>
      <c r="F23" s="111">
        <f t="shared" ref="F23:F88" si="1">+G23+H23+I23+J23</f>
        <v>0</v>
      </c>
      <c r="G23" s="112">
        <f>[11]OTCHET!G22+[11]OTCHET!G28+[11]OTCHET!G33+[11]OTCHET!G39+[11]OTCHET!G47+[11]OTCHET!G52+[11]OTCHET!G58+[11]OTCHET!G61+[11]OTCHET!G64+[11]OTCHET!G65+[11]OTCHET!G72+[11]OTCHET!G73</f>
        <v>0</v>
      </c>
      <c r="H23" s="113">
        <f>[11]OTCHET!H22+[11]OTCHET!H28+[11]OTCHET!H33+[11]OTCHET!H39+[11]OTCHET!H47+[11]OTCHET!H52+[11]OTCHET!H58+[11]OTCHET!H61+[11]OTCHET!H64+[11]OTCHET!H65+[11]OTCHET!H72+[11]OTCHET!H73</f>
        <v>0</v>
      </c>
      <c r="I23" s="113">
        <f>[11]OTCHET!I22+[11]OTCHET!I28+[11]OTCHET!I33+[11]OTCHET!I39+[11]OTCHET!I47+[11]OTCHET!I52+[11]OTCHET!I58+[11]OTCHET!I61+[11]OTCHET!I64+[11]OTCHET!I65+[11]OTCHET!I72+[11]OTCHET!I73</f>
        <v>0</v>
      </c>
      <c r="J23" s="114">
        <f>[11]OTCHET!J22+[11]OTCHET!J28+[11]OTCHET!J33+[11]OTCHET!J39+[11]OTCHET!J47+[11]OTCHET!J52+[11]OTCHET!J58+[11]OTCHET!J61+[11]OTCHET!J64+[11]OTCHET!J65+[11]OTCHET!J72+[11]OTCHET!J73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147830</v>
      </c>
      <c r="G25" s="128">
        <f t="shared" ref="G25:M25" si="2">+G26+G30+G31+G32+G33</f>
        <v>148710</v>
      </c>
      <c r="H25" s="129">
        <f>+H26+H30+H31+H32+H33</f>
        <v>0</v>
      </c>
      <c r="I25" s="129">
        <f>+I26+I30+I31+I32+I33</f>
        <v>820</v>
      </c>
      <c r="J25" s="130">
        <f>+J26+J30+J31+J32+J33</f>
        <v>-1700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[11]OTCHET!E74</f>
        <v>0</v>
      </c>
      <c r="F26" s="133">
        <f t="shared" si="1"/>
        <v>0</v>
      </c>
      <c r="G26" s="134">
        <f>[11]OTCHET!G74</f>
        <v>0</v>
      </c>
      <c r="H26" s="135">
        <f>[11]OTCHET!H74</f>
        <v>0</v>
      </c>
      <c r="I26" s="135">
        <f>[11]OTCHET!I74</f>
        <v>0</v>
      </c>
      <c r="J26" s="136">
        <f>[11]OTCHET!J74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[11]OTCHET!E75</f>
        <v>0</v>
      </c>
      <c r="F27" s="140">
        <f t="shared" si="1"/>
        <v>0</v>
      </c>
      <c r="G27" s="141">
        <f>[11]OTCHET!G75</f>
        <v>0</v>
      </c>
      <c r="H27" s="142">
        <f>[11]OTCHET!H75</f>
        <v>0</v>
      </c>
      <c r="I27" s="142">
        <f>[11]OTCHET!I75</f>
        <v>0</v>
      </c>
      <c r="J27" s="143">
        <f>[11]OTCHET!J75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[11]OTCHET!E77</f>
        <v>0</v>
      </c>
      <c r="F28" s="148">
        <f t="shared" si="1"/>
        <v>0</v>
      </c>
      <c r="G28" s="149">
        <f>[11]OTCHET!G77</f>
        <v>0</v>
      </c>
      <c r="H28" s="150">
        <f>[11]OTCHET!H77</f>
        <v>0</v>
      </c>
      <c r="I28" s="150">
        <f>[11]OTCHET!I77</f>
        <v>0</v>
      </c>
      <c r="J28" s="151">
        <f>[11]OTCHET!J77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+[11]OTCHET!E78+[11]OTCHET!E79</f>
        <v>0</v>
      </c>
      <c r="F29" s="156">
        <f t="shared" si="1"/>
        <v>0</v>
      </c>
      <c r="G29" s="157">
        <f>+[11]OTCHET!G78+[11]OTCHET!G79</f>
        <v>0</v>
      </c>
      <c r="H29" s="158">
        <f>+[11]OTCHET!H78+[11]OTCHET!H79</f>
        <v>0</v>
      </c>
      <c r="I29" s="158">
        <f>+[11]OTCHET!I78+[11]OTCHET!I79</f>
        <v>0</v>
      </c>
      <c r="J29" s="159">
        <f>+[11]OTCHET!J78+[11]OTCHET!J79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[11]OTCHET!E90+[11]OTCHET!E93+[11]OTCHET!E94</f>
        <v>140000</v>
      </c>
      <c r="F30" s="162">
        <f t="shared" si="1"/>
        <v>135818</v>
      </c>
      <c r="G30" s="163">
        <f>[11]OTCHET!G90+[11]OTCHET!G93+[11]OTCHET!G94</f>
        <v>135818</v>
      </c>
      <c r="H30" s="164">
        <f>[11]OTCHET!H90+[11]OTCHET!H93+[11]OTCHET!H94</f>
        <v>0</v>
      </c>
      <c r="I30" s="164">
        <f>[11]OTCHET!I90+[11]OTCHET!I93+[11]OTCHET!I94</f>
        <v>0</v>
      </c>
      <c r="J30" s="165">
        <f>[11]OTCHET!J90+[11]OTCHET!J93+[11]OTCHET!J94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[11]OTCHET!E106</f>
        <v>20000</v>
      </c>
      <c r="F31" s="168">
        <f t="shared" si="1"/>
        <v>12735</v>
      </c>
      <c r="G31" s="169">
        <f>[11]OTCHET!G106</f>
        <v>12252</v>
      </c>
      <c r="H31" s="170">
        <f>[11]OTCHET!H106</f>
        <v>0</v>
      </c>
      <c r="I31" s="170">
        <f>[11]OTCHET!I106</f>
        <v>0</v>
      </c>
      <c r="J31" s="171">
        <f>[11]OTCHET!J106</f>
        <v>483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[11]OTCHET!E110+[11]OTCHET!E119+[11]OTCHET!E135+[11]OTCHET!E136</f>
        <v>0</v>
      </c>
      <c r="F32" s="168">
        <f t="shared" si="1"/>
        <v>-723</v>
      </c>
      <c r="G32" s="169">
        <f>[11]OTCHET!G110+[11]OTCHET!G119+[11]OTCHET!G135+[11]OTCHET!G136</f>
        <v>640</v>
      </c>
      <c r="H32" s="170">
        <f>[11]OTCHET!H110+[11]OTCHET!H119+[11]OTCHET!H135+[11]OTCHET!H136</f>
        <v>0</v>
      </c>
      <c r="I32" s="170">
        <f>[11]OTCHET!I110+[11]OTCHET!I119+[11]OTCHET!I135+[11]OTCHET!I136</f>
        <v>820</v>
      </c>
      <c r="J32" s="171">
        <f>[11]OTCHET!J110+[11]OTCHET!J119+[11]OTCHET!J135+[11]OTCHET!J136</f>
        <v>-2183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[11]OTCHET!E123</f>
        <v>0</v>
      </c>
      <c r="F33" s="120">
        <f t="shared" si="1"/>
        <v>0</v>
      </c>
      <c r="G33" s="121">
        <f>[11]OTCHET!G123</f>
        <v>0</v>
      </c>
      <c r="H33" s="122">
        <f>[11]OTCHET!H123</f>
        <v>0</v>
      </c>
      <c r="I33" s="122">
        <f>[11]OTCHET!I123</f>
        <v>0</v>
      </c>
      <c r="J33" s="123">
        <f>[11]OTCHET!J123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+[11]OTCHET!E137</f>
        <v>0</v>
      </c>
      <c r="F36" s="191">
        <f t="shared" si="1"/>
        <v>0</v>
      </c>
      <c r="G36" s="192">
        <f>+[11]OTCHET!G137</f>
        <v>0</v>
      </c>
      <c r="H36" s="193">
        <f>+[11]OTCHET!H137</f>
        <v>0</v>
      </c>
      <c r="I36" s="193">
        <f>+[11]OTCHET!I137</f>
        <v>0</v>
      </c>
      <c r="J36" s="194">
        <f>+[11]OTCHET!J137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[11]OTCHET!E140+[11]OTCHET!E149+[11]OTCHET!E158</f>
        <v>33174</v>
      </c>
      <c r="F37" s="199">
        <f t="shared" si="1"/>
        <v>33174</v>
      </c>
      <c r="G37" s="200">
        <f>[11]OTCHET!G140+[11]OTCHET!G149+[11]OTCHET!G158</f>
        <v>33174</v>
      </c>
      <c r="H37" s="201">
        <f>[11]OTCHET!H140+[11]OTCHET!H149+[11]OTCHET!H158</f>
        <v>0</v>
      </c>
      <c r="I37" s="201">
        <f>[11]OTCHET!I140+[11]OTCHET!I149+[11]OTCHET!I158</f>
        <v>0</v>
      </c>
      <c r="J37" s="202">
        <f>[11]OTCHET!J140+[11]OTCHET!J149+[11]OTCHET!J158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1823263</v>
      </c>
      <c r="F38" s="209">
        <f t="shared" si="3"/>
        <v>1574307</v>
      </c>
      <c r="G38" s="210">
        <f t="shared" si="3"/>
        <v>1127924</v>
      </c>
      <c r="H38" s="211">
        <f t="shared" si="3"/>
        <v>0</v>
      </c>
      <c r="I38" s="211">
        <f t="shared" si="3"/>
        <v>3103</v>
      </c>
      <c r="J38" s="212">
        <f t="shared" si="3"/>
        <v>443280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1552653</v>
      </c>
      <c r="F39" s="221">
        <f t="shared" si="4"/>
        <v>1390252</v>
      </c>
      <c r="G39" s="222">
        <f t="shared" si="4"/>
        <v>946972</v>
      </c>
      <c r="H39" s="223">
        <f t="shared" si="4"/>
        <v>0</v>
      </c>
      <c r="I39" s="223">
        <f t="shared" si="4"/>
        <v>0</v>
      </c>
      <c r="J39" s="224">
        <f t="shared" si="4"/>
        <v>443280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[11]OTCHET!E187</f>
        <v>1151884</v>
      </c>
      <c r="F40" s="229">
        <f t="shared" si="1"/>
        <v>1029848</v>
      </c>
      <c r="G40" s="230">
        <f>[11]OTCHET!G187</f>
        <v>914714</v>
      </c>
      <c r="H40" s="231">
        <f>[11]OTCHET!H187</f>
        <v>0</v>
      </c>
      <c r="I40" s="231">
        <f>[11]OTCHET!I187</f>
        <v>0</v>
      </c>
      <c r="J40" s="232">
        <f>[11]OTCHET!J187</f>
        <v>115134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[11]OTCHET!E190</f>
        <v>34469</v>
      </c>
      <c r="F41" s="237">
        <f t="shared" si="1"/>
        <v>34873</v>
      </c>
      <c r="G41" s="238">
        <f>[11]OTCHET!G190</f>
        <v>32258</v>
      </c>
      <c r="H41" s="239">
        <f>[11]OTCHET!H190</f>
        <v>0</v>
      </c>
      <c r="I41" s="239">
        <f>[11]OTCHET!I190</f>
        <v>0</v>
      </c>
      <c r="J41" s="240">
        <f>[11]OTCHET!J190</f>
        <v>2615</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+[11]OTCHET!E196+[11]OTCHET!E204</f>
        <v>366300</v>
      </c>
      <c r="F42" s="244">
        <f t="shared" si="1"/>
        <v>325531</v>
      </c>
      <c r="G42" s="245">
        <f>+[11]OTCHET!G196+[11]OTCHET!G204</f>
        <v>0</v>
      </c>
      <c r="H42" s="246">
        <f>+[11]OTCHET!H196+[11]OTCHET!H204</f>
        <v>0</v>
      </c>
      <c r="I42" s="246">
        <f>+[11]OTCHET!I196+[11]OTCHET!I204</f>
        <v>0</v>
      </c>
      <c r="J42" s="247">
        <f>+[11]OTCHET!J196+[11]OTCHET!J204</f>
        <v>325531</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+[11]OTCHET!E205+[11]OTCHET!E223+[11]OTCHET!E274</f>
        <v>249450</v>
      </c>
      <c r="F43" s="250">
        <f t="shared" si="1"/>
        <v>175269</v>
      </c>
      <c r="G43" s="251">
        <f>+[11]OTCHET!G205+[11]OTCHET!G223+[11]OTCHET!G274</f>
        <v>172166</v>
      </c>
      <c r="H43" s="252">
        <f>+[11]OTCHET!H205+[11]OTCHET!H223+[11]OTCHET!H274</f>
        <v>0</v>
      </c>
      <c r="I43" s="252">
        <f>+[11]OTCHET!I205+[11]OTCHET!I223+[11]OTCHET!I274</f>
        <v>3103</v>
      </c>
      <c r="J43" s="253">
        <f>+[11]OTCHET!J205+[11]OTCHET!J223+[11]OTCHET!J274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+[11]OTCHET!E227+[11]OTCHET!E233+[11]OTCHET!E236+[11]OTCHET!E237+[11]OTCHET!E238+[11]OTCHET!E239+[11]OTCHET!E243</f>
        <v>0</v>
      </c>
      <c r="F44" s="120">
        <f t="shared" si="1"/>
        <v>0</v>
      </c>
      <c r="G44" s="121">
        <f>+[11]OTCHET!G227+[11]OTCHET!G233+[11]OTCHET!G236+[11]OTCHET!G237+[11]OTCHET!G238+[11]OTCHET!G239+[11]OTCHET!G243</f>
        <v>0</v>
      </c>
      <c r="H44" s="122">
        <f>+[11]OTCHET!H227+[11]OTCHET!H233+[11]OTCHET!H236+[11]OTCHET!H237+[11]OTCHET!H238+[11]OTCHET!H239+[11]OTCHET!H243</f>
        <v>0</v>
      </c>
      <c r="I44" s="122">
        <f>+[11]OTCHET!I227+[11]OTCHET!I233+[11]OTCHET!I236+[11]OTCHET!I237+[11]OTCHET!I238+[11]OTCHET!I239+[11]OTCHET!I243</f>
        <v>0</v>
      </c>
      <c r="J44" s="123">
        <f>+[11]OTCHET!J227+[11]OTCHET!J233+[11]OTCHET!J236+[11]OTCHET!J237+[11]OTCHET!J238+[11]OTCHET!J239+[11]OTCHET!J243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+[11]OTCHET!E236+[11]OTCHET!E237+[11]OTCHET!E238+[11]OTCHET!E239+[11]OTCHET!E246+[11]OTCHET!E247+[11]OTCHET!E251</f>
        <v>0</v>
      </c>
      <c r="F45" s="256">
        <f t="shared" si="1"/>
        <v>0</v>
      </c>
      <c r="G45" s="257">
        <f>+[11]OTCHET!G236+[11]OTCHET!G237+[11]OTCHET!G238+[11]OTCHET!G239+[11]OTCHET!G246+[11]OTCHET!G247+[11]OTCHET!G251</f>
        <v>0</v>
      </c>
      <c r="H45" s="258">
        <f>+[11]OTCHET!H236+[11]OTCHET!H237+[11]OTCHET!H238+[11]OTCHET!H239+[11]OTCHET!H246+[11]OTCHET!H247+[11]OTCHET!H251</f>
        <v>0</v>
      </c>
      <c r="I45" s="259">
        <f>+[11]OTCHET!I236+[11]OTCHET!I237+[11]OTCHET!I238+[11]OTCHET!I239+[11]OTCHET!I246+[11]OTCHET!I247+[11]OTCHET!I251</f>
        <v>0</v>
      </c>
      <c r="J45" s="260">
        <f>+[11]OTCHET!J236+[11]OTCHET!J237+[11]OTCHET!J238+[11]OTCHET!J239+[11]OTCHET!J246+[11]OTCHET!J247+[11]OTCHET!J251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+[11]OTCHET!E258+[11]OTCHET!E259+[11]OTCHET!E260+[11]OTCHET!E261</f>
        <v>0</v>
      </c>
      <c r="F46" s="250">
        <f t="shared" si="1"/>
        <v>0</v>
      </c>
      <c r="G46" s="251">
        <f>+[11]OTCHET!G258+[11]OTCHET!G259+[11]OTCHET!G260+[11]OTCHET!G261</f>
        <v>0</v>
      </c>
      <c r="H46" s="252">
        <f>+[11]OTCHET!H258+[11]OTCHET!H259+[11]OTCHET!H260+[11]OTCHET!H261</f>
        <v>0</v>
      </c>
      <c r="I46" s="252">
        <f>+[11]OTCHET!I258+[11]OTCHET!I259+[11]OTCHET!I260+[11]OTCHET!I261</f>
        <v>0</v>
      </c>
      <c r="J46" s="253">
        <f>+[11]OTCHET!J258+[11]OTCHET!J259+[11]OTCHET!J260+[11]OTCHET!J261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+[11]OTCHET!E259</f>
        <v>0</v>
      </c>
      <c r="F47" s="256">
        <f t="shared" si="1"/>
        <v>0</v>
      </c>
      <c r="G47" s="257">
        <f>+[11]OTCHET!G259</f>
        <v>0</v>
      </c>
      <c r="H47" s="258">
        <f>+[11]OTCHET!H259</f>
        <v>0</v>
      </c>
      <c r="I47" s="259">
        <f>+[11]OTCHET!I259</f>
        <v>0</v>
      </c>
      <c r="J47" s="260">
        <f>+[11]OTCHET!J259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+[11]OTCHET!E268+[11]OTCHET!E272+[11]OTCHET!E273</f>
        <v>0</v>
      </c>
      <c r="F48" s="168">
        <f t="shared" si="1"/>
        <v>0</v>
      </c>
      <c r="G48" s="163">
        <f>+[11]OTCHET!G268+[11]OTCHET!G272+[11]OTCHET!G273</f>
        <v>0</v>
      </c>
      <c r="H48" s="164">
        <f>+[11]OTCHET!H268+[11]OTCHET!H272+[11]OTCHET!H273</f>
        <v>0</v>
      </c>
      <c r="I48" s="164">
        <f>+[11]OTCHET!I268+[11]OTCHET!I272+[11]OTCHET!I273</f>
        <v>0</v>
      </c>
      <c r="J48" s="165">
        <f>+[11]OTCHET!J268+[11]OTCHET!J272+[11]OTCHET!J273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[11]OTCHET!E278+[11]OTCHET!E279+[11]OTCHET!E287+[11]OTCHET!E290</f>
        <v>21160</v>
      </c>
      <c r="F49" s="168">
        <f t="shared" si="1"/>
        <v>8786</v>
      </c>
      <c r="G49" s="169">
        <f>[11]OTCHET!G278+[11]OTCHET!G279+[11]OTCHET!G287+[11]OTCHET!G290</f>
        <v>8786</v>
      </c>
      <c r="H49" s="170">
        <f>[11]OTCHET!H278+[11]OTCHET!H279+[11]OTCHET!H287+[11]OTCHET!H290</f>
        <v>0</v>
      </c>
      <c r="I49" s="170">
        <f>[11]OTCHET!I278+[11]OTCHET!I279+[11]OTCHET!I287+[11]OTCHET!I290</f>
        <v>0</v>
      </c>
      <c r="J49" s="171">
        <f>[11]OTCHET!J278+[11]OTCHET!J279+[11]OTCHET!J287+[11]OTCHET!J290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+[11]OTCHET!E291</f>
        <v>0</v>
      </c>
      <c r="F50" s="168">
        <f t="shared" si="1"/>
        <v>0</v>
      </c>
      <c r="G50" s="169">
        <f>+[11]OTCHET!G291</f>
        <v>0</v>
      </c>
      <c r="H50" s="170">
        <f>+[11]OTCHET!H291</f>
        <v>0</v>
      </c>
      <c r="I50" s="170">
        <f>+[11]OTCHET!I291</f>
        <v>0</v>
      </c>
      <c r="J50" s="171">
        <f>+[11]OTCHET!J291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+[11]OTCHET!E275</f>
        <v>0</v>
      </c>
      <c r="F51" s="120">
        <f>+G51+H51+I51+J51</f>
        <v>0</v>
      </c>
      <c r="G51" s="121">
        <f>+[11]OTCHET!G275</f>
        <v>0</v>
      </c>
      <c r="H51" s="122">
        <f>+[11]OTCHET!H275</f>
        <v>0</v>
      </c>
      <c r="I51" s="122">
        <f>+[11]OTCHET!I275</f>
        <v>0</v>
      </c>
      <c r="J51" s="123">
        <f>+[11]OTCHET!J275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+[11]OTCHET!E296</f>
        <v>0</v>
      </c>
      <c r="F52" s="120">
        <f t="shared" si="1"/>
        <v>0</v>
      </c>
      <c r="G52" s="121">
        <f>+[11]OTCHET!G296</f>
        <v>0</v>
      </c>
      <c r="H52" s="122">
        <f>+[11]OTCHET!H296</f>
        <v>0</v>
      </c>
      <c r="I52" s="122">
        <f>+[11]OTCHET!I296</f>
        <v>0</v>
      </c>
      <c r="J52" s="123">
        <f>+[11]OTCHET!J296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[11]OTCHET!E297</f>
        <v>0</v>
      </c>
      <c r="F53" s="267">
        <f t="shared" si="1"/>
        <v>0</v>
      </c>
      <c r="G53" s="268">
        <f>[11]OTCHET!G297</f>
        <v>0</v>
      </c>
      <c r="H53" s="269">
        <f>[11]OTCHET!H297</f>
        <v>0</v>
      </c>
      <c r="I53" s="269">
        <f>[11]OTCHET!I297</f>
        <v>0</v>
      </c>
      <c r="J53" s="270">
        <f>[11]OTCHET!J297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[11]OTCHET!E299</f>
        <v>0</v>
      </c>
      <c r="F54" s="275">
        <f t="shared" si="1"/>
        <v>0</v>
      </c>
      <c r="G54" s="276">
        <f>[11]OTCHET!G299</f>
        <v>0</v>
      </c>
      <c r="H54" s="277">
        <f>[11]OTCHET!H299</f>
        <v>0</v>
      </c>
      <c r="I54" s="277">
        <f>[11]OTCHET!I299</f>
        <v>0</v>
      </c>
      <c r="J54" s="278">
        <f>[11]OTCHET!J299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+[11]OTCHET!E300</f>
        <v>0</v>
      </c>
      <c r="F55" s="284">
        <f t="shared" si="1"/>
        <v>0</v>
      </c>
      <c r="G55" s="285">
        <f>+[11]OTCHET!G300</f>
        <v>0</v>
      </c>
      <c r="H55" s="286">
        <f>+[11]OTCHET!H300</f>
        <v>0</v>
      </c>
      <c r="I55" s="286">
        <f>+[11]OTCHET!I300</f>
        <v>0</v>
      </c>
      <c r="J55" s="287">
        <f>+[11]OTCHET!J300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1630089</v>
      </c>
      <c r="F56" s="293">
        <f t="shared" si="5"/>
        <v>1383038</v>
      </c>
      <c r="G56" s="294">
        <f t="shared" si="5"/>
        <v>939758</v>
      </c>
      <c r="H56" s="295">
        <f t="shared" si="5"/>
        <v>0</v>
      </c>
      <c r="I56" s="296">
        <f t="shared" si="5"/>
        <v>0</v>
      </c>
      <c r="J56" s="297">
        <f t="shared" si="5"/>
        <v>443280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+[11]OTCHET!E364+[11]OTCHET!E378+[11]OTCHET!E391</f>
        <v>0</v>
      </c>
      <c r="F57" s="299">
        <f t="shared" si="1"/>
        <v>0</v>
      </c>
      <c r="G57" s="300">
        <f>+[11]OTCHET!G364+[11]OTCHET!G378+[11]OTCHET!G391</f>
        <v>0</v>
      </c>
      <c r="H57" s="301">
        <f>+[11]OTCHET!H364+[11]OTCHET!H378+[11]OTCHET!H391</f>
        <v>0</v>
      </c>
      <c r="I57" s="301">
        <f>+[11]OTCHET!I364+[11]OTCHET!I378+[11]OTCHET!I391</f>
        <v>0</v>
      </c>
      <c r="J57" s="302">
        <f>+[11]OTCHET!J364+[11]OTCHET!J378+[11]OTCHET!J391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+[11]OTCHET!E386+[11]OTCHET!E394+[11]OTCHET!E399+[11]OTCHET!E402+[11]OTCHET!E405+[11]OTCHET!E408+[11]OTCHET!E409+[11]OTCHET!E412+[11]OTCHET!E425+[11]OTCHET!E426+[11]OTCHET!E427+[11]OTCHET!E428+[11]OTCHET!E429</f>
        <v>1630089</v>
      </c>
      <c r="F58" s="304">
        <f t="shared" si="1"/>
        <v>939758</v>
      </c>
      <c r="G58" s="305">
        <f>+[11]OTCHET!G386+[11]OTCHET!G394+[11]OTCHET!G399+[11]OTCHET!G402+[11]OTCHET!G405+[11]OTCHET!G408+[11]OTCHET!G409+[11]OTCHET!G412+[11]OTCHET!G425+[11]OTCHET!G426+[11]OTCHET!G427+[11]OTCHET!G428+[11]OTCHET!G429</f>
        <v>939758</v>
      </c>
      <c r="H58" s="306">
        <f>+[11]OTCHET!H386+[11]OTCHET!H394+[11]OTCHET!H399+[11]OTCHET!H402+[11]OTCHET!H405+[11]OTCHET!H408+[11]OTCHET!H409+[11]OTCHET!H412+[11]OTCHET!H425+[11]OTCHET!H426+[11]OTCHET!H427+[11]OTCHET!H428+[11]OTCHET!H429</f>
        <v>0</v>
      </c>
      <c r="I58" s="306">
        <f>+[11]OTCHET!I386+[11]OTCHET!I394+[11]OTCHET!I399+[11]OTCHET!I402+[11]OTCHET!I405+[11]OTCHET!I408+[11]OTCHET!I409+[11]OTCHET!I412+[11]OTCHET!I425+[11]OTCHET!I426+[11]OTCHET!I427+[11]OTCHET!I428+[11]OTCHET!I429</f>
        <v>0</v>
      </c>
      <c r="J58" s="307">
        <f>+[11]OTCHET!J386+[11]OTCHET!J394+[11]OTCHET!J399+[11]OTCHET!J402+[11]OTCHET!J405+[11]OTCHET!J408+[11]OTCHET!J409+[11]OTCHET!J412+[11]OTCHET!J425+[11]OTCHET!J426+[11]OTCHET!J427+[11]OTCHET!J428+[11]OTCHET!J429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+[11]OTCHET!E425+[11]OTCHET!E426+[11]OTCHET!E427+[11]OTCHET!E428+[11]OTCHET!E429</f>
        <v>0</v>
      </c>
      <c r="F59" s="309">
        <f t="shared" si="1"/>
        <v>0</v>
      </c>
      <c r="G59" s="310">
        <f>+[11]OTCHET!G425+[11]OTCHET!G426+[11]OTCHET!G427+[11]OTCHET!G428+[11]OTCHET!G429</f>
        <v>0</v>
      </c>
      <c r="H59" s="311">
        <f>+[11]OTCHET!H425+[11]OTCHET!H426+[11]OTCHET!H427+[11]OTCHET!H428+[11]OTCHET!H429</f>
        <v>0</v>
      </c>
      <c r="I59" s="311">
        <f>+[11]OTCHET!I425+[11]OTCHET!I426+[11]OTCHET!I427+[11]OTCHET!I428+[11]OTCHET!I429</f>
        <v>0</v>
      </c>
      <c r="J59" s="312">
        <f>+[11]OTCHET!J425+[11]OTCHET!J426+[11]OTCHET!J427+[11]OTCHET!J428+[11]OTCHET!J429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[11]OTCHET!E408</f>
        <v>0</v>
      </c>
      <c r="F60" s="316">
        <f t="shared" si="1"/>
        <v>0</v>
      </c>
      <c r="G60" s="317">
        <f>[11]OTCHET!G408</f>
        <v>0</v>
      </c>
      <c r="H60" s="318">
        <f>[11]OTCHET!H408</f>
        <v>0</v>
      </c>
      <c r="I60" s="318">
        <f>[11]OTCHET!I408</f>
        <v>0</v>
      </c>
      <c r="J60" s="319">
        <f>[11]OTCHET!J408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[11]OTCHET!E415</f>
        <v>0</v>
      </c>
      <c r="F62" s="199">
        <f t="shared" si="1"/>
        <v>443280</v>
      </c>
      <c r="G62" s="200">
        <f>[11]OTCHET!G415</f>
        <v>0</v>
      </c>
      <c r="H62" s="201">
        <f>[11]OTCHET!H415</f>
        <v>0</v>
      </c>
      <c r="I62" s="201">
        <f>[11]OTCHET!I415</f>
        <v>0</v>
      </c>
      <c r="J62" s="202">
        <f>[11]OTCHET!J415</f>
        <v>443280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+[11]OTCHET!E252</f>
        <v>0</v>
      </c>
      <c r="F63" s="328">
        <f t="shared" si="1"/>
        <v>0</v>
      </c>
      <c r="G63" s="329">
        <f>+[11]OTCHET!G252</f>
        <v>0</v>
      </c>
      <c r="H63" s="330">
        <f>+[11]OTCHET!H252</f>
        <v>0</v>
      </c>
      <c r="I63" s="330">
        <f>+[11]OTCHET!I252</f>
        <v>0</v>
      </c>
      <c r="J63" s="331">
        <f>+[11]OTCHET!J252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-10265</v>
      </c>
      <c r="G64" s="337">
        <f t="shared" si="6"/>
        <v>-6282</v>
      </c>
      <c r="H64" s="338">
        <f t="shared" si="6"/>
        <v>0</v>
      </c>
      <c r="I64" s="338">
        <f t="shared" si="6"/>
        <v>-2283</v>
      </c>
      <c r="J64" s="339">
        <f t="shared" si="6"/>
        <v>-1700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10265</v>
      </c>
      <c r="G66" s="349">
        <f t="shared" ref="G66:L66" si="8">SUM(+G68+G76+G77+G84+G85+G86+G89+G90+G91+G92+G93+G94+G95)</f>
        <v>6282</v>
      </c>
      <c r="H66" s="350">
        <f>SUM(+H68+H76+H77+H84+H85+H86+H89+H90+H91+H92+H93+H94+H95)</f>
        <v>0</v>
      </c>
      <c r="I66" s="350">
        <f>SUM(+I68+I76+I77+I84+I85+I86+I89+I90+I91+I92+I93+I94+I95)</f>
        <v>2283</v>
      </c>
      <c r="J66" s="351">
        <f>SUM(+J68+J76+J77+J84+J85+J86+J89+J90+J91+J92+J93+J94+J95)</f>
        <v>1700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+[11]OTCHET!E485+[11]OTCHET!E486+[11]OTCHET!E489+[11]OTCHET!E490+[11]OTCHET!E493+[11]OTCHET!E494+[11]OTCHET!E498</f>
        <v>0</v>
      </c>
      <c r="F69" s="367">
        <f t="shared" si="1"/>
        <v>0</v>
      </c>
      <c r="G69" s="368">
        <f>+[11]OTCHET!G485+[11]OTCHET!G486+[11]OTCHET!G489+[11]OTCHET!G490+[11]OTCHET!G493+[11]OTCHET!G494+[11]OTCHET!G498</f>
        <v>0</v>
      </c>
      <c r="H69" s="369">
        <f>+[11]OTCHET!H485+[11]OTCHET!H486+[11]OTCHET!H489+[11]OTCHET!H490+[11]OTCHET!H493+[11]OTCHET!H494+[11]OTCHET!H498</f>
        <v>0</v>
      </c>
      <c r="I69" s="369">
        <f>+[11]OTCHET!I485+[11]OTCHET!I486+[11]OTCHET!I489+[11]OTCHET!I490+[11]OTCHET!I493+[11]OTCHET!I494+[11]OTCHET!I498</f>
        <v>0</v>
      </c>
      <c r="J69" s="370">
        <f>+[11]OTCHET!J485+[11]OTCHET!J486+[11]OTCHET!J489+[11]OTCHET!J490+[11]OTCHET!J493+[11]OTCHET!J494+[11]OTCHET!J498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+[11]OTCHET!E487+[11]OTCHET!E488+[11]OTCHET!E491+[11]OTCHET!E492+[11]OTCHET!E495+[11]OTCHET!E496+[11]OTCHET!E497+[11]OTCHET!E499</f>
        <v>0</v>
      </c>
      <c r="F70" s="375">
        <f t="shared" si="1"/>
        <v>0</v>
      </c>
      <c r="G70" s="376">
        <f>+[11]OTCHET!G487+[11]OTCHET!G488+[11]OTCHET!G491+[11]OTCHET!G492+[11]OTCHET!G495+[11]OTCHET!G496+[11]OTCHET!G497+[11]OTCHET!G499</f>
        <v>0</v>
      </c>
      <c r="H70" s="377">
        <f>+[11]OTCHET!H487+[11]OTCHET!H488+[11]OTCHET!H491+[11]OTCHET!H492+[11]OTCHET!H495+[11]OTCHET!H496+[11]OTCHET!H497+[11]OTCHET!H499</f>
        <v>0</v>
      </c>
      <c r="I70" s="377">
        <f>+[11]OTCHET!I487+[11]OTCHET!I488+[11]OTCHET!I491+[11]OTCHET!I492+[11]OTCHET!I495+[11]OTCHET!I496+[11]OTCHET!I497+[11]OTCHET!I499</f>
        <v>0</v>
      </c>
      <c r="J70" s="378">
        <f>+[11]OTCHET!J487+[11]OTCHET!J488+[11]OTCHET!J491+[11]OTCHET!J492+[11]OTCHET!J495+[11]OTCHET!J496+[11]OTCHET!J497+[11]OTCHET!J499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+[11]OTCHET!E500</f>
        <v>0</v>
      </c>
      <c r="F71" s="375">
        <f t="shared" si="1"/>
        <v>0</v>
      </c>
      <c r="G71" s="376">
        <f>+[11]OTCHET!G500</f>
        <v>0</v>
      </c>
      <c r="H71" s="377">
        <f>+[11]OTCHET!H500</f>
        <v>0</v>
      </c>
      <c r="I71" s="377">
        <f>+[11]OTCHET!I500</f>
        <v>0</v>
      </c>
      <c r="J71" s="378">
        <f>+[11]OTCHET!J500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+[11]OTCHET!E505</f>
        <v>0</v>
      </c>
      <c r="F72" s="375">
        <f t="shared" si="1"/>
        <v>0</v>
      </c>
      <c r="G72" s="376">
        <f>+[11]OTCHET!G505</f>
        <v>0</v>
      </c>
      <c r="H72" s="377">
        <f>+[11]OTCHET!H505</f>
        <v>0</v>
      </c>
      <c r="I72" s="377">
        <f>+[11]OTCHET!I505</f>
        <v>0</v>
      </c>
      <c r="J72" s="378">
        <f>+[11]OTCHET!J505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+[11]OTCHET!E545</f>
        <v>0</v>
      </c>
      <c r="F73" s="375">
        <f t="shared" si="1"/>
        <v>0</v>
      </c>
      <c r="G73" s="376">
        <f>+[11]OTCHET!G545</f>
        <v>0</v>
      </c>
      <c r="H73" s="377">
        <f>+[11]OTCHET!H545</f>
        <v>0</v>
      </c>
      <c r="I73" s="377">
        <f>+[11]OTCHET!I545</f>
        <v>0</v>
      </c>
      <c r="J73" s="378">
        <f>+[11]OTCHET!J545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+[11]OTCHET!E584+[11]OTCHET!E585</f>
        <v>0</v>
      </c>
      <c r="F74" s="375">
        <f t="shared" si="1"/>
        <v>0</v>
      </c>
      <c r="G74" s="376">
        <f>+[11]OTCHET!G584+[11]OTCHET!G585</f>
        <v>0</v>
      </c>
      <c r="H74" s="377">
        <f>+[11]OTCHET!H584+[11]OTCHET!H585</f>
        <v>0</v>
      </c>
      <c r="I74" s="377">
        <f>+[11]OTCHET!I584+[11]OTCHET!I585</f>
        <v>0</v>
      </c>
      <c r="J74" s="378">
        <f>+[11]OTCHET!J584+[11]OTCHET!J585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+[11]OTCHET!E586+[11]OTCHET!E587+[11]OTCHET!E588</f>
        <v>0</v>
      </c>
      <c r="F75" s="382">
        <f t="shared" si="1"/>
        <v>0</v>
      </c>
      <c r="G75" s="383">
        <f>+[11]OTCHET!G586+[11]OTCHET!G587+[11]OTCHET!G588</f>
        <v>0</v>
      </c>
      <c r="H75" s="384">
        <f>+[11]OTCHET!H586+[11]OTCHET!H587+[11]OTCHET!H588</f>
        <v>0</v>
      </c>
      <c r="I75" s="384">
        <f>+[11]OTCHET!I586+[11]OTCHET!I587+[11]OTCHET!I588</f>
        <v>0</v>
      </c>
      <c r="J75" s="385">
        <f>+[11]OTCHET!J586+[11]OTCHET!J587+[11]OTCHET!J588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[11]OTCHET!E464</f>
        <v>0</v>
      </c>
      <c r="F76" s="299">
        <f t="shared" si="1"/>
        <v>0</v>
      </c>
      <c r="G76" s="300">
        <f>[11]OTCHET!G464</f>
        <v>0</v>
      </c>
      <c r="H76" s="301">
        <f>[11]OTCHET!H464</f>
        <v>0</v>
      </c>
      <c r="I76" s="301">
        <f>[11]OTCHET!I464</f>
        <v>0</v>
      </c>
      <c r="J76" s="302">
        <f>[11]OTCHET!J464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+[11]OTCHET!E469+[11]OTCHET!E472</f>
        <v>0</v>
      </c>
      <c r="F78" s="367">
        <f t="shared" si="1"/>
        <v>0</v>
      </c>
      <c r="G78" s="368">
        <f>+[11]OTCHET!G469+[11]OTCHET!G472</f>
        <v>0</v>
      </c>
      <c r="H78" s="369">
        <f>+[11]OTCHET!H469+[11]OTCHET!H472</f>
        <v>0</v>
      </c>
      <c r="I78" s="369">
        <f>+[11]OTCHET!I469+[11]OTCHET!I472</f>
        <v>0</v>
      </c>
      <c r="J78" s="370">
        <f>+[11]OTCHET!J469+[11]OTCHET!J472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+[11]OTCHET!E470+[11]OTCHET!E473</f>
        <v>0</v>
      </c>
      <c r="F79" s="375">
        <f t="shared" si="1"/>
        <v>0</v>
      </c>
      <c r="G79" s="376">
        <f>+[11]OTCHET!G470+[11]OTCHET!G473</f>
        <v>0</v>
      </c>
      <c r="H79" s="377">
        <f>+[11]OTCHET!H470+[11]OTCHET!H473</f>
        <v>0</v>
      </c>
      <c r="I79" s="377">
        <f>+[11]OTCHET!I470+[11]OTCHET!I473</f>
        <v>0</v>
      </c>
      <c r="J79" s="378">
        <f>+[11]OTCHET!J470+[11]OTCHET!J473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[11]OTCHET!E474</f>
        <v>0</v>
      </c>
      <c r="F80" s="375">
        <f t="shared" si="1"/>
        <v>0</v>
      </c>
      <c r="G80" s="376">
        <f>[11]OTCHET!G474</f>
        <v>0</v>
      </c>
      <c r="H80" s="377">
        <f>[11]OTCHET!H474</f>
        <v>0</v>
      </c>
      <c r="I80" s="377">
        <f>[11]OTCHET!I474</f>
        <v>0</v>
      </c>
      <c r="J80" s="378">
        <f>[11]OTCHET!J474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+[11]OTCHET!E482</f>
        <v>0</v>
      </c>
      <c r="F82" s="375">
        <f t="shared" si="1"/>
        <v>0</v>
      </c>
      <c r="G82" s="376">
        <f>+[11]OTCHET!G482</f>
        <v>0</v>
      </c>
      <c r="H82" s="377">
        <f>+[11]OTCHET!H482</f>
        <v>0</v>
      </c>
      <c r="I82" s="377">
        <f>+[11]OTCHET!I482</f>
        <v>0</v>
      </c>
      <c r="J82" s="378">
        <f>+[11]OTCHET!J482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+[11]OTCHET!E483</f>
        <v>0</v>
      </c>
      <c r="F83" s="382">
        <f t="shared" si="1"/>
        <v>0</v>
      </c>
      <c r="G83" s="383">
        <f>+[11]OTCHET!G483</f>
        <v>0</v>
      </c>
      <c r="H83" s="384">
        <f>+[11]OTCHET!H483</f>
        <v>0</v>
      </c>
      <c r="I83" s="384">
        <f>+[11]OTCHET!I483</f>
        <v>0</v>
      </c>
      <c r="J83" s="385">
        <f>+[11]OTCHET!J483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[11]OTCHET!E538</f>
        <v>0</v>
      </c>
      <c r="F84" s="299">
        <f t="shared" si="1"/>
        <v>0</v>
      </c>
      <c r="G84" s="300">
        <f>[11]OTCHET!G538</f>
        <v>0</v>
      </c>
      <c r="H84" s="301">
        <f>[11]OTCHET!H538</f>
        <v>0</v>
      </c>
      <c r="I84" s="301">
        <f>[11]OTCHET!I538</f>
        <v>0</v>
      </c>
      <c r="J84" s="302">
        <f>[11]OTCHET!J538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[11]OTCHET!E539</f>
        <v>0</v>
      </c>
      <c r="F85" s="304">
        <f t="shared" si="1"/>
        <v>0</v>
      </c>
      <c r="G85" s="305">
        <f>[11]OTCHET!G539</f>
        <v>0</v>
      </c>
      <c r="H85" s="306">
        <f>[11]OTCHET!H539</f>
        <v>0</v>
      </c>
      <c r="I85" s="306">
        <f>[11]OTCHET!I539</f>
        <v>0</v>
      </c>
      <c r="J85" s="307">
        <f>[11]OTCHET!J539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11162</v>
      </c>
      <c r="G86" s="310">
        <f t="shared" ref="G86:M86" si="11">+G87+G88</f>
        <v>9462</v>
      </c>
      <c r="H86" s="311">
        <f>+H87+H88</f>
        <v>0</v>
      </c>
      <c r="I86" s="311">
        <f>+I87+I88</f>
        <v>0</v>
      </c>
      <c r="J86" s="312">
        <f>+J87+J88</f>
        <v>1700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+[11]OTCHET!E506+[11]OTCHET!E515+[11]OTCHET!E519+[11]OTCHET!E546</f>
        <v>0</v>
      </c>
      <c r="F87" s="367">
        <f t="shared" si="1"/>
        <v>0</v>
      </c>
      <c r="G87" s="368">
        <f>+[11]OTCHET!G506+[11]OTCHET!G515+[11]OTCHET!G519+[11]OTCHET!G546</f>
        <v>0</v>
      </c>
      <c r="H87" s="369">
        <f>+[11]OTCHET!H506+[11]OTCHET!H515+[11]OTCHET!H519+[11]OTCHET!H546</f>
        <v>0</v>
      </c>
      <c r="I87" s="369">
        <f>+[11]OTCHET!I506+[11]OTCHET!I515+[11]OTCHET!I519+[11]OTCHET!I546</f>
        <v>0</v>
      </c>
      <c r="J87" s="370">
        <f>+[11]OTCHET!J506+[11]OTCHET!J515+[11]OTCHET!J519+[11]OTCHET!J546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+[11]OTCHET!E524+[11]OTCHET!E527+[11]OTCHET!E547</f>
        <v>0</v>
      </c>
      <c r="F88" s="382">
        <f t="shared" si="1"/>
        <v>11162</v>
      </c>
      <c r="G88" s="383">
        <f>+[11]OTCHET!G524+[11]OTCHET!G527+[11]OTCHET!G547</f>
        <v>9462</v>
      </c>
      <c r="H88" s="384">
        <f>+[11]OTCHET!H524+[11]OTCHET!H527+[11]OTCHET!H547</f>
        <v>0</v>
      </c>
      <c r="I88" s="384">
        <f>+[11]OTCHET!I524+[11]OTCHET!I527+[11]OTCHET!I547</f>
        <v>0</v>
      </c>
      <c r="J88" s="385">
        <f>+[11]OTCHET!J524+[11]OTCHET!J527+[11]OTCHET!J547</f>
        <v>1700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[11]OTCHET!E534</f>
        <v>0</v>
      </c>
      <c r="F89" s="299">
        <f t="shared" ref="F89:F96" si="12">+G89+H89+I89+J89</f>
        <v>0</v>
      </c>
      <c r="G89" s="300">
        <f>[11]OTCHET!G534</f>
        <v>0</v>
      </c>
      <c r="H89" s="301">
        <f>[11]OTCHET!H534</f>
        <v>0</v>
      </c>
      <c r="I89" s="301">
        <f>[11]OTCHET!I534</f>
        <v>0</v>
      </c>
      <c r="J89" s="302">
        <f>[11]OTCHET!J534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+[11]OTCHET!E570+[11]OTCHET!E571+[11]OTCHET!E572+[11]OTCHET!E573+[11]OTCHET!E574+[11]OTCHET!E575</f>
        <v>0</v>
      </c>
      <c r="F90" s="304">
        <f t="shared" si="12"/>
        <v>0</v>
      </c>
      <c r="G90" s="305">
        <f>+[11]OTCHET!G570+[11]OTCHET!G571+[11]OTCHET!G572+[11]OTCHET!G573+[11]OTCHET!G574+[11]OTCHET!G575</f>
        <v>0</v>
      </c>
      <c r="H90" s="306">
        <f>+[11]OTCHET!H570+[11]OTCHET!H571+[11]OTCHET!H572+[11]OTCHET!H573+[11]OTCHET!H574+[11]OTCHET!H575</f>
        <v>0</v>
      </c>
      <c r="I90" s="306">
        <f>+[11]OTCHET!I570+[11]OTCHET!I571+[11]OTCHET!I572+[11]OTCHET!I573+[11]OTCHET!I574+[11]OTCHET!I575</f>
        <v>0</v>
      </c>
      <c r="J90" s="307">
        <f>+[11]OTCHET!J570+[11]OTCHET!J571+[11]OTCHET!J572+[11]OTCHET!J573+[11]OTCHET!J574+[11]OTCHET!J575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+[11]OTCHET!E576+[11]OTCHET!E577+[11]OTCHET!E578+[11]OTCHET!E579+[11]OTCHET!E580+[11]OTCHET!E581+[11]OTCHET!E582</f>
        <v>0</v>
      </c>
      <c r="F91" s="168">
        <f t="shared" si="12"/>
        <v>-897</v>
      </c>
      <c r="G91" s="169">
        <f>+[11]OTCHET!G576+[11]OTCHET!G577+[11]OTCHET!G578+[11]OTCHET!G579+[11]OTCHET!G580+[11]OTCHET!G581+[11]OTCHET!G582</f>
        <v>0</v>
      </c>
      <c r="H91" s="170">
        <f>+[11]OTCHET!H576+[11]OTCHET!H577+[11]OTCHET!H578+[11]OTCHET!H579+[11]OTCHET!H580+[11]OTCHET!H581+[11]OTCHET!H582</f>
        <v>0</v>
      </c>
      <c r="I91" s="170">
        <f>+[11]OTCHET!I576+[11]OTCHET!I577+[11]OTCHET!I578+[11]OTCHET!I579+[11]OTCHET!I580+[11]OTCHET!I581+[11]OTCHET!I582</f>
        <v>-897</v>
      </c>
      <c r="J91" s="171">
        <f>+[11]OTCHET!J576+[11]OTCHET!J577+[11]OTCHET!J578+[11]OTCHET!J579+[11]OTCHET!J580+[11]OTCHET!J581+[11]OTCHET!J582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+[11]OTCHET!E583</f>
        <v>0</v>
      </c>
      <c r="F92" s="168">
        <f t="shared" si="12"/>
        <v>0</v>
      </c>
      <c r="G92" s="169">
        <f>+[11]OTCHET!G583</f>
        <v>0</v>
      </c>
      <c r="H92" s="170">
        <f>+[11]OTCHET!H583</f>
        <v>0</v>
      </c>
      <c r="I92" s="170">
        <f>+[11]OTCHET!I583</f>
        <v>0</v>
      </c>
      <c r="J92" s="171">
        <f>+[11]OTCHET!J583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+[11]OTCHET!E590+[11]OTCHET!E591</f>
        <v>0</v>
      </c>
      <c r="F93" s="168">
        <f t="shared" si="12"/>
        <v>0</v>
      </c>
      <c r="G93" s="169">
        <f>+[11]OTCHET!G590+[11]OTCHET!G591</f>
        <v>0</v>
      </c>
      <c r="H93" s="170">
        <f>+[11]OTCHET!H590+[11]OTCHET!H591</f>
        <v>0</v>
      </c>
      <c r="I93" s="170">
        <f>+[11]OTCHET!I590+[11]OTCHET!I591</f>
        <v>0</v>
      </c>
      <c r="J93" s="171">
        <f>+[11]OTCHET!J590+[11]OTCHET!J591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+[11]OTCHET!E592+[11]OTCHET!E593</f>
        <v>0</v>
      </c>
      <c r="F94" s="168">
        <f t="shared" si="12"/>
        <v>0</v>
      </c>
      <c r="G94" s="169">
        <f>+[11]OTCHET!G592+[11]OTCHET!G593</f>
        <v>0</v>
      </c>
      <c r="H94" s="170">
        <f>+[11]OTCHET!H592+[11]OTCHET!H593</f>
        <v>0</v>
      </c>
      <c r="I94" s="170">
        <f>+[11]OTCHET!I592+[11]OTCHET!I593</f>
        <v>0</v>
      </c>
      <c r="J94" s="171">
        <f>+[11]OTCHET!J592+[11]OTCHET!J593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[11]OTCHET!E594</f>
        <v>0</v>
      </c>
      <c r="F95" s="120">
        <f t="shared" si="12"/>
        <v>0</v>
      </c>
      <c r="G95" s="121">
        <f>[11]OTCHET!G594</f>
        <v>-3180</v>
      </c>
      <c r="H95" s="122">
        <f>[11]OTCHET!H594</f>
        <v>0</v>
      </c>
      <c r="I95" s="122">
        <f>[11]OTCHET!I594</f>
        <v>3180</v>
      </c>
      <c r="J95" s="123">
        <f>[11]OTCHET!J594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+[11]OTCHET!E597</f>
        <v>0</v>
      </c>
      <c r="F96" s="396">
        <f t="shared" si="12"/>
        <v>0</v>
      </c>
      <c r="G96" s="397">
        <f>+[11]OTCHET!G597</f>
        <v>0</v>
      </c>
      <c r="H96" s="398">
        <f>+[11]OTCHET!H597</f>
        <v>0</v>
      </c>
      <c r="I96" s="398">
        <f>+[11]OTCHET!I597</f>
        <v>0</v>
      </c>
      <c r="J96" s="399">
        <f>+[11]OTCHET!J597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+[11]OTCHET!H608</f>
        <v>0</v>
      </c>
      <c r="C107" s="421"/>
      <c r="D107" s="421"/>
      <c r="E107" s="426"/>
      <c r="F107" s="19"/>
      <c r="G107" s="427">
        <f>+[11]OTCHET!E608</f>
        <v>0</v>
      </c>
      <c r="H107" s="427">
        <f>+[11]OTCHET!F608</f>
        <v>0</v>
      </c>
      <c r="I107" s="428"/>
      <c r="J107" s="429" t="str">
        <f>+[11]OTCHET!B608</f>
        <v>31.10.2025г.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ПЛОВДИВ</v>
      </c>
      <c r="C11" s="22"/>
      <c r="D11" s="22"/>
      <c r="E11" s="23" t="s">
        <v>0</v>
      </c>
      <c r="F11" s="24">
        <f>[3]OTCHET!F9</f>
        <v>45716</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0</v>
      </c>
      <c r="F15" s="41" t="str">
        <f>[3]OTCHET!F15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58304</v>
      </c>
      <c r="G22" s="103">
        <f t="shared" si="0"/>
        <v>58704</v>
      </c>
      <c r="H22" s="104">
        <f t="shared" si="0"/>
        <v>0</v>
      </c>
      <c r="I22" s="104">
        <f t="shared" si="0"/>
        <v>0</v>
      </c>
      <c r="J22" s="105">
        <f t="shared" si="0"/>
        <v>-400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25130</v>
      </c>
      <c r="G25" s="128">
        <f t="shared" ref="G25:M25" si="2">+G26+G30+G31+G32+G33</f>
        <v>25530</v>
      </c>
      <c r="H25" s="129">
        <f>+H26+H30+H31+H32+H33</f>
        <v>0</v>
      </c>
      <c r="I25" s="129">
        <f>+I26+I30+I31+I32+I33</f>
        <v>0</v>
      </c>
      <c r="J25" s="130">
        <f>+J26+J30+J31+J32+J33</f>
        <v>-400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[3]OTCHET!E74</f>
        <v>0</v>
      </c>
      <c r="F26" s="133">
        <f t="shared" si="1"/>
        <v>0</v>
      </c>
      <c r="G26" s="134">
        <f>[3]OTCHET!G74</f>
        <v>0</v>
      </c>
      <c r="H26" s="135">
        <f>[3]OTCHET!H74</f>
        <v>0</v>
      </c>
      <c r="I26" s="135">
        <f>[3]OTCHET!I74</f>
        <v>0</v>
      </c>
      <c r="J26" s="136">
        <f>[3]OTCHET!J74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[3]OTCHET!E75</f>
        <v>0</v>
      </c>
      <c r="F27" s="140">
        <f t="shared" si="1"/>
        <v>0</v>
      </c>
      <c r="G27" s="141">
        <f>[3]OTCHET!G75</f>
        <v>0</v>
      </c>
      <c r="H27" s="142">
        <f>[3]OTCHET!H75</f>
        <v>0</v>
      </c>
      <c r="I27" s="142">
        <f>[3]OTCHET!I75</f>
        <v>0</v>
      </c>
      <c r="J27" s="143">
        <f>[3]OTCHET!J75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[3]OTCHET!E77</f>
        <v>0</v>
      </c>
      <c r="F28" s="148">
        <f t="shared" si="1"/>
        <v>0</v>
      </c>
      <c r="G28" s="149">
        <f>[3]OTCHET!G77</f>
        <v>0</v>
      </c>
      <c r="H28" s="150">
        <f>[3]OTCHET!H77</f>
        <v>0</v>
      </c>
      <c r="I28" s="150">
        <f>[3]OTCHET!I77</f>
        <v>0</v>
      </c>
      <c r="J28" s="151">
        <f>[3]OTCHET!J77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[3]OTCHET!E90+[3]OTCHET!E93+[3]OTCHET!E94</f>
        <v>0</v>
      </c>
      <c r="F30" s="162">
        <f t="shared" si="1"/>
        <v>23682</v>
      </c>
      <c r="G30" s="163">
        <f>[3]OTCHET!G90+[3]OTCHET!G93+[3]OTCHET!G94</f>
        <v>23682</v>
      </c>
      <c r="H30" s="164">
        <f>[3]OTCHET!H90+[3]OTCHET!H93+[3]OTCHET!H94</f>
        <v>0</v>
      </c>
      <c r="I30" s="164">
        <f>[3]OTCHET!I90+[3]OTCHET!I93+[3]OTCHET!I94</f>
        <v>0</v>
      </c>
      <c r="J30" s="165">
        <f>[3]OTCHET!J90+[3]OTCHET!J93+[3]OTCHET!J94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[3]OTCHET!E106</f>
        <v>0</v>
      </c>
      <c r="F31" s="168">
        <f t="shared" si="1"/>
        <v>1850</v>
      </c>
      <c r="G31" s="169">
        <f>[3]OTCHET!G106</f>
        <v>1848</v>
      </c>
      <c r="H31" s="170">
        <f>[3]OTCHET!H106</f>
        <v>0</v>
      </c>
      <c r="I31" s="170">
        <f>[3]OTCHET!I106</f>
        <v>0</v>
      </c>
      <c r="J31" s="171">
        <f>[3]OTCHET!J106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[3]OTCHET!E110+[3]OTCHET!E119+[3]OTCHET!E135+[3]OTCHET!E136</f>
        <v>0</v>
      </c>
      <c r="F32" s="168">
        <f t="shared" si="1"/>
        <v>-402</v>
      </c>
      <c r="G32" s="169">
        <f>[3]OTCHET!G110+[3]OTCHET!G119+[3]OTCHET!G135+[3]OTCHET!G136</f>
        <v>0</v>
      </c>
      <c r="H32" s="170">
        <f>[3]OTCHET!H110+[3]OTCHET!H119+[3]OTCHET!H135+[3]OTCHET!H136</f>
        <v>0</v>
      </c>
      <c r="I32" s="170">
        <f>[3]OTCHET!I110+[3]OTCHET!I119+[3]OTCHET!I135+[3]OTCHET!I136</f>
        <v>0</v>
      </c>
      <c r="J32" s="171">
        <f>[3]OTCHET!J110+[3]OTCHET!J119+[3]OTCHET!J135+[3]OTCHET!J136</f>
        <v>-402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[3]OTCHET!E123</f>
        <v>0</v>
      </c>
      <c r="F33" s="120">
        <f t="shared" si="1"/>
        <v>0</v>
      </c>
      <c r="G33" s="121">
        <f>[3]OTCHET!G123</f>
        <v>0</v>
      </c>
      <c r="H33" s="122">
        <f>[3]OTCHET!H123</f>
        <v>0</v>
      </c>
      <c r="I33" s="122">
        <f>[3]OTCHET!I123</f>
        <v>0</v>
      </c>
      <c r="J33" s="123">
        <f>[3]OTCHET!J123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+[3]OTCHET!E137</f>
        <v>0</v>
      </c>
      <c r="F36" s="191">
        <f t="shared" si="1"/>
        <v>0</v>
      </c>
      <c r="G36" s="192">
        <f>+[3]OTCHET!G137</f>
        <v>0</v>
      </c>
      <c r="H36" s="193">
        <f>+[3]OTCHET!H137</f>
        <v>0</v>
      </c>
      <c r="I36" s="193">
        <f>+[3]OTCHET!I137</f>
        <v>0</v>
      </c>
      <c r="J36" s="194">
        <f>+[3]OTCHET!J137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[3]OTCHET!E140+[3]OTCHET!E149+[3]OTCHET!E158</f>
        <v>0</v>
      </c>
      <c r="F37" s="199">
        <f t="shared" si="1"/>
        <v>33174</v>
      </c>
      <c r="G37" s="200">
        <f>[3]OTCHET!G140+[3]OTCHET!G149+[3]OTCHET!G158</f>
        <v>33174</v>
      </c>
      <c r="H37" s="201">
        <f>[3]OTCHET!H140+[3]OTCHET!H149+[3]OTCHET!H158</f>
        <v>0</v>
      </c>
      <c r="I37" s="201">
        <f>[3]OTCHET!I140+[3]OTCHET!I149+[3]OTCHET!I158</f>
        <v>0</v>
      </c>
      <c r="J37" s="202">
        <f>[3]OTCHET!J140+[3]OTCHET!J149+[3]OTCHET!J158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228521</v>
      </c>
      <c r="G38" s="210">
        <f t="shared" si="3"/>
        <v>162548</v>
      </c>
      <c r="H38" s="211">
        <f t="shared" si="3"/>
        <v>0</v>
      </c>
      <c r="I38" s="211">
        <f t="shared" si="3"/>
        <v>396</v>
      </c>
      <c r="J38" s="212">
        <f t="shared" si="3"/>
        <v>65577</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211851</v>
      </c>
      <c r="G39" s="222">
        <f t="shared" si="4"/>
        <v>146274</v>
      </c>
      <c r="H39" s="223">
        <f t="shared" si="4"/>
        <v>0</v>
      </c>
      <c r="I39" s="223">
        <f t="shared" si="4"/>
        <v>0</v>
      </c>
      <c r="J39" s="224">
        <f t="shared" si="4"/>
        <v>65577</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[3]OTCHET!E187</f>
        <v>0</v>
      </c>
      <c r="F40" s="229">
        <f t="shared" si="1"/>
        <v>150986</v>
      </c>
      <c r="G40" s="230">
        <f>[3]OTCHET!G187</f>
        <v>133784</v>
      </c>
      <c r="H40" s="231">
        <f>[3]OTCHET!H187</f>
        <v>0</v>
      </c>
      <c r="I40" s="231">
        <f>[3]OTCHET!I187</f>
        <v>0</v>
      </c>
      <c r="J40" s="232">
        <f>[3]OTCHET!J187</f>
        <v>17202</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[3]OTCHET!E190</f>
        <v>0</v>
      </c>
      <c r="F41" s="237">
        <f t="shared" si="1"/>
        <v>12490</v>
      </c>
      <c r="G41" s="238">
        <f>[3]OTCHET!G190</f>
        <v>12490</v>
      </c>
      <c r="H41" s="239">
        <f>[3]OTCHET!H190</f>
        <v>0</v>
      </c>
      <c r="I41" s="239">
        <f>[3]OTCHET!I190</f>
        <v>0</v>
      </c>
      <c r="J41" s="240">
        <f>[3]OTCHET!J190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+[3]OTCHET!E196+[3]OTCHET!E204</f>
        <v>0</v>
      </c>
      <c r="F42" s="244">
        <f t="shared" si="1"/>
        <v>48375</v>
      </c>
      <c r="G42" s="245">
        <f>+[3]OTCHET!G196+[3]OTCHET!G204</f>
        <v>0</v>
      </c>
      <c r="H42" s="246">
        <f>+[3]OTCHET!H196+[3]OTCHET!H204</f>
        <v>0</v>
      </c>
      <c r="I42" s="246">
        <f>+[3]OTCHET!I196+[3]OTCHET!I204</f>
        <v>0</v>
      </c>
      <c r="J42" s="247">
        <f>+[3]OTCHET!J196+[3]OTCHET!J204</f>
        <v>48375</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+[3]OTCHET!E205+[3]OTCHET!E223+[3]OTCHET!E274</f>
        <v>0</v>
      </c>
      <c r="F43" s="250">
        <f t="shared" si="1"/>
        <v>16670</v>
      </c>
      <c r="G43" s="251">
        <f>+[3]OTCHET!G205+[3]OTCHET!G223+[3]OTCHET!G274</f>
        <v>16274</v>
      </c>
      <c r="H43" s="252">
        <f>+[3]OTCHET!H205+[3]OTCHET!H223+[3]OTCHET!H274</f>
        <v>0</v>
      </c>
      <c r="I43" s="252">
        <f>+[3]OTCHET!I205+[3]OTCHET!I223+[3]OTCHET!I274</f>
        <v>396</v>
      </c>
      <c r="J43" s="253">
        <f>+[3]OTCHET!J205+[3]OTCHET!J223+[3]OTCHET!J274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+[3]OTCHET!E227+[3]OTCHET!E233+[3]OTCHET!E236+[3]OTCHET!E237+[3]OTCHET!E238+[3]OTCHET!E239+[3]OTCHET!E243</f>
        <v>0</v>
      </c>
      <c r="F44" s="120">
        <f t="shared" si="1"/>
        <v>0</v>
      </c>
      <c r="G44" s="121">
        <f>+[3]OTCHET!G227+[3]OTCHET!G233+[3]OTCHET!G236+[3]OTCHET!G237+[3]OTCHET!G238+[3]OTCHET!G239+[3]OTCHET!G243</f>
        <v>0</v>
      </c>
      <c r="H44" s="122">
        <f>+[3]OTCHET!H227+[3]OTCHET!H233+[3]OTCHET!H236+[3]OTCHET!H237+[3]OTCHET!H238+[3]OTCHET!H239+[3]OTCHET!H243</f>
        <v>0</v>
      </c>
      <c r="I44" s="122">
        <f>+[3]OTCHET!I227+[3]OTCHET!I233+[3]OTCHET!I236+[3]OTCHET!I237+[3]OTCHET!I238+[3]OTCHET!I239+[3]OTCHET!I243</f>
        <v>0</v>
      </c>
      <c r="J44" s="123">
        <f>+[3]OTCHET!J227+[3]OTCHET!J233+[3]OTCHET!J236+[3]OTCHET!J237+[3]OTCHET!J238+[3]OTCHET!J239+[3]OTCHET!J243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+[3]OTCHET!E236+[3]OTCHET!E237+[3]OTCHET!E238+[3]OTCHET!E239+[3]OTCHET!E246+[3]OTCHET!E247+[3]OTCHET!E251</f>
        <v>0</v>
      </c>
      <c r="F45" s="256">
        <f t="shared" si="1"/>
        <v>0</v>
      </c>
      <c r="G45" s="257">
        <f>+[3]OTCHET!G236+[3]OTCHET!G237+[3]OTCHET!G238+[3]OTCHET!G239+[3]OTCHET!G246+[3]OTCHET!G247+[3]OTCHET!G251</f>
        <v>0</v>
      </c>
      <c r="H45" s="258">
        <f>+[3]OTCHET!H236+[3]OTCHET!H237+[3]OTCHET!H238+[3]OTCHET!H239+[3]OTCHET!H246+[3]OTCHET!H247+[3]OTCHET!H251</f>
        <v>0</v>
      </c>
      <c r="I45" s="259">
        <f>+[3]OTCHET!I236+[3]OTCHET!I237+[3]OTCHET!I238+[3]OTCHET!I239+[3]OTCHET!I246+[3]OTCHET!I247+[3]OTCHET!I251</f>
        <v>0</v>
      </c>
      <c r="J45" s="260">
        <f>+[3]OTCHET!J236+[3]OTCHET!J237+[3]OTCHET!J238+[3]OTCHET!J239+[3]OTCHET!J246+[3]OTCHET!J247+[3]OTCHET!J251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+[3]OTCHET!E258+[3]OTCHET!E259+[3]OTCHET!E260+[3]OTCHET!E261</f>
        <v>0</v>
      </c>
      <c r="F46" s="250">
        <f t="shared" si="1"/>
        <v>0</v>
      </c>
      <c r="G46" s="251">
        <f>+[3]OTCHET!G258+[3]OTCHET!G259+[3]OTCHET!G260+[3]OTCHET!G261</f>
        <v>0</v>
      </c>
      <c r="H46" s="252">
        <f>+[3]OTCHET!H258+[3]OTCHET!H259+[3]OTCHET!H260+[3]OTCHET!H261</f>
        <v>0</v>
      </c>
      <c r="I46" s="252">
        <f>+[3]OTCHET!I258+[3]OTCHET!I259+[3]OTCHET!I260+[3]OTCHET!I261</f>
        <v>0</v>
      </c>
      <c r="J46" s="253">
        <f>+[3]OTCHET!J258+[3]OTCHET!J259+[3]OTCHET!J260+[3]OTCHET!J261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+[3]OTCHET!E259</f>
        <v>0</v>
      </c>
      <c r="F47" s="256">
        <f t="shared" si="1"/>
        <v>0</v>
      </c>
      <c r="G47" s="257">
        <f>+[3]OTCHET!G259</f>
        <v>0</v>
      </c>
      <c r="H47" s="258">
        <f>+[3]OTCHET!H259</f>
        <v>0</v>
      </c>
      <c r="I47" s="259">
        <f>+[3]OTCHET!I259</f>
        <v>0</v>
      </c>
      <c r="J47" s="260">
        <f>+[3]OTCHET!J259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+[3]OTCHET!E268+[3]OTCHET!E272+[3]OTCHET!E273</f>
        <v>0</v>
      </c>
      <c r="F48" s="168">
        <f t="shared" si="1"/>
        <v>0</v>
      </c>
      <c r="G48" s="163">
        <f>+[3]OTCHET!G268+[3]OTCHET!G272+[3]OTCHET!G273</f>
        <v>0</v>
      </c>
      <c r="H48" s="164">
        <f>+[3]OTCHET!H268+[3]OTCHET!H272+[3]OTCHET!H273</f>
        <v>0</v>
      </c>
      <c r="I48" s="164">
        <f>+[3]OTCHET!I268+[3]OTCHET!I272+[3]OTCHET!I273</f>
        <v>0</v>
      </c>
      <c r="J48" s="165">
        <f>+[3]OTCHET!J268+[3]OTCHET!J272+[3]OTCHET!J273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[3]OTCHET!E278+[3]OTCHET!E279+[3]OTCHET!E287+[3]OTCHET!E290</f>
        <v>0</v>
      </c>
      <c r="F49" s="168">
        <f t="shared" si="1"/>
        <v>0</v>
      </c>
      <c r="G49" s="169">
        <f>[3]OTCHET!G278+[3]OTCHET!G279+[3]OTCHET!G287+[3]OTCHET!G290</f>
        <v>0</v>
      </c>
      <c r="H49" s="170">
        <f>[3]OTCHET!H278+[3]OTCHET!H279+[3]OTCHET!H287+[3]OTCHET!H290</f>
        <v>0</v>
      </c>
      <c r="I49" s="170">
        <f>[3]OTCHET!I278+[3]OTCHET!I279+[3]OTCHET!I287+[3]OTCHET!I290</f>
        <v>0</v>
      </c>
      <c r="J49" s="171">
        <f>[3]OTCHET!J278+[3]OTCHET!J279+[3]OTCHET!J287+[3]OTCHET!J290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+[3]OTCHET!E291</f>
        <v>0</v>
      </c>
      <c r="F50" s="168">
        <f t="shared" si="1"/>
        <v>0</v>
      </c>
      <c r="G50" s="169">
        <f>+[3]OTCHET!G291</f>
        <v>0</v>
      </c>
      <c r="H50" s="170">
        <f>+[3]OTCHET!H291</f>
        <v>0</v>
      </c>
      <c r="I50" s="170">
        <f>+[3]OTCHET!I291</f>
        <v>0</v>
      </c>
      <c r="J50" s="171">
        <f>+[3]OTCHET!J291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+[3]OTCHET!E275</f>
        <v>0</v>
      </c>
      <c r="F51" s="120">
        <f>+G51+H51+I51+J51</f>
        <v>0</v>
      </c>
      <c r="G51" s="121">
        <f>+[3]OTCHET!G275</f>
        <v>0</v>
      </c>
      <c r="H51" s="122">
        <f>+[3]OTCHET!H275</f>
        <v>0</v>
      </c>
      <c r="I51" s="122">
        <f>+[3]OTCHET!I275</f>
        <v>0</v>
      </c>
      <c r="J51" s="123">
        <f>+[3]OTCHET!J275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+[3]OTCHET!E296</f>
        <v>0</v>
      </c>
      <c r="F52" s="120">
        <f t="shared" si="1"/>
        <v>0</v>
      </c>
      <c r="G52" s="121">
        <f>+[3]OTCHET!G296</f>
        <v>0</v>
      </c>
      <c r="H52" s="122">
        <f>+[3]OTCHET!H296</f>
        <v>0</v>
      </c>
      <c r="I52" s="122">
        <f>+[3]OTCHET!I296</f>
        <v>0</v>
      </c>
      <c r="J52" s="123">
        <f>+[3]OTCHET!J296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[3]OTCHET!E297</f>
        <v>0</v>
      </c>
      <c r="F53" s="267">
        <f t="shared" si="1"/>
        <v>0</v>
      </c>
      <c r="G53" s="268">
        <f>[3]OTCHET!G297</f>
        <v>0</v>
      </c>
      <c r="H53" s="269">
        <f>[3]OTCHET!H297</f>
        <v>0</v>
      </c>
      <c r="I53" s="269">
        <f>[3]OTCHET!I297</f>
        <v>0</v>
      </c>
      <c r="J53" s="270">
        <f>[3]OTCHET!J297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[3]OTCHET!E299</f>
        <v>0</v>
      </c>
      <c r="F54" s="275">
        <f t="shared" si="1"/>
        <v>0</v>
      </c>
      <c r="G54" s="276">
        <f>[3]OTCHET!G299</f>
        <v>0</v>
      </c>
      <c r="H54" s="277">
        <f>[3]OTCHET!H299</f>
        <v>0</v>
      </c>
      <c r="I54" s="277">
        <f>[3]OTCHET!I299</f>
        <v>0</v>
      </c>
      <c r="J54" s="278">
        <f>[3]OTCHET!J299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+[3]OTCHET!E300</f>
        <v>0</v>
      </c>
      <c r="F55" s="284">
        <f t="shared" si="1"/>
        <v>0</v>
      </c>
      <c r="G55" s="285">
        <f>+[3]OTCHET!G300</f>
        <v>0</v>
      </c>
      <c r="H55" s="286">
        <f>+[3]OTCHET!H300</f>
        <v>0</v>
      </c>
      <c r="I55" s="286">
        <f>+[3]OTCHET!I300</f>
        <v>0</v>
      </c>
      <c r="J55" s="287">
        <f>+[3]OTCHET!J300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163055</v>
      </c>
      <c r="G56" s="294">
        <f t="shared" si="5"/>
        <v>97478</v>
      </c>
      <c r="H56" s="295">
        <f t="shared" si="5"/>
        <v>0</v>
      </c>
      <c r="I56" s="296">
        <f t="shared" si="5"/>
        <v>0</v>
      </c>
      <c r="J56" s="297">
        <f t="shared" si="5"/>
        <v>65577</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+[3]OTCHET!E364+[3]OTCHET!E378+[3]OTCHET!E391</f>
        <v>0</v>
      </c>
      <c r="F57" s="299">
        <f t="shared" si="1"/>
        <v>0</v>
      </c>
      <c r="G57" s="300">
        <f>+[3]OTCHET!G364+[3]OTCHET!G378+[3]OTCHET!G391</f>
        <v>0</v>
      </c>
      <c r="H57" s="301">
        <f>+[3]OTCHET!H364+[3]OTCHET!H378+[3]OTCHET!H391</f>
        <v>0</v>
      </c>
      <c r="I57" s="301">
        <f>+[3]OTCHET!I364+[3]OTCHET!I378+[3]OTCHET!I391</f>
        <v>0</v>
      </c>
      <c r="J57" s="302">
        <f>+[3]OTCHET!J364+[3]OTCHET!J378+[3]OTCHET!J391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+[3]OTCHET!E386+[3]OTCHET!E394+[3]OTCHET!E399+[3]OTCHET!E402+[3]OTCHET!E405+[3]OTCHET!E408+[3]OTCHET!E409+[3]OTCHET!E412+[3]OTCHET!E425+[3]OTCHET!E426+[3]OTCHET!E427+[3]OTCHET!E428+[3]OTCHET!E429</f>
        <v>0</v>
      </c>
      <c r="F58" s="304">
        <f t="shared" si="1"/>
        <v>97478</v>
      </c>
      <c r="G58" s="305">
        <f>+[3]OTCHET!G386+[3]OTCHET!G394+[3]OTCHET!G399+[3]OTCHET!G402+[3]OTCHET!G405+[3]OTCHET!G408+[3]OTCHET!G409+[3]OTCHET!G412+[3]OTCHET!G425+[3]OTCHET!G426+[3]OTCHET!G427+[3]OTCHET!G428+[3]OTCHET!G429</f>
        <v>97478</v>
      </c>
      <c r="H58" s="306">
        <f>+[3]OTCHET!H386+[3]OTCHET!H394+[3]OTCHET!H399+[3]OTCHET!H402+[3]OTCHET!H405+[3]OTCHET!H408+[3]OTCHET!H409+[3]OTCHET!H412+[3]OTCHET!H425+[3]OTCHET!H426+[3]OTCHET!H427+[3]OTCHET!H428+[3]OTCHET!H429</f>
        <v>0</v>
      </c>
      <c r="I58" s="306">
        <f>+[3]OTCHET!I386+[3]OTCHET!I394+[3]OTCHET!I399+[3]OTCHET!I402+[3]OTCHET!I405+[3]OTCHET!I408+[3]OTCHET!I409+[3]OTCHET!I412+[3]OTCHET!I425+[3]OTCHET!I426+[3]OTCHET!I427+[3]OTCHET!I428+[3]OTCHET!I429</f>
        <v>0</v>
      </c>
      <c r="J58" s="307">
        <f>+[3]OTCHET!J386+[3]OTCHET!J394+[3]OTCHET!J399+[3]OTCHET!J402+[3]OTCHET!J405+[3]OTCHET!J408+[3]OTCHET!J409+[3]OTCHET!J412+[3]OTCHET!J425+[3]OTCHET!J426+[3]OTCHET!J427+[3]OTCHET!J428+[3]OTCHET!J429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+[3]OTCHET!E425+[3]OTCHET!E426+[3]OTCHET!E427+[3]OTCHET!E428+[3]OTCHET!E429</f>
        <v>0</v>
      </c>
      <c r="F59" s="309">
        <f t="shared" si="1"/>
        <v>0</v>
      </c>
      <c r="G59" s="310">
        <f>+[3]OTCHET!G425+[3]OTCHET!G426+[3]OTCHET!G427+[3]OTCHET!G428+[3]OTCHET!G429</f>
        <v>0</v>
      </c>
      <c r="H59" s="311">
        <f>+[3]OTCHET!H425+[3]OTCHET!H426+[3]OTCHET!H427+[3]OTCHET!H428+[3]OTCHET!H429</f>
        <v>0</v>
      </c>
      <c r="I59" s="311">
        <f>+[3]OTCHET!I425+[3]OTCHET!I426+[3]OTCHET!I427+[3]OTCHET!I428+[3]OTCHET!I429</f>
        <v>0</v>
      </c>
      <c r="J59" s="312">
        <f>+[3]OTCHET!J425+[3]OTCHET!J426+[3]OTCHET!J427+[3]OTCHET!J428+[3]OTCHET!J429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[3]OTCHET!E408</f>
        <v>0</v>
      </c>
      <c r="F60" s="316">
        <f t="shared" si="1"/>
        <v>0</v>
      </c>
      <c r="G60" s="317">
        <f>[3]OTCHET!G408</f>
        <v>0</v>
      </c>
      <c r="H60" s="318">
        <f>[3]OTCHET!H408</f>
        <v>0</v>
      </c>
      <c r="I60" s="318">
        <f>[3]OTCHET!I408</f>
        <v>0</v>
      </c>
      <c r="J60" s="319">
        <f>[3]OTCHET!J408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[3]OTCHET!E415</f>
        <v>0</v>
      </c>
      <c r="F62" s="199">
        <f t="shared" si="1"/>
        <v>65577</v>
      </c>
      <c r="G62" s="200">
        <f>[3]OTCHET!G415</f>
        <v>0</v>
      </c>
      <c r="H62" s="201">
        <f>[3]OTCHET!H415</f>
        <v>0</v>
      </c>
      <c r="I62" s="201">
        <f>[3]OTCHET!I415</f>
        <v>0</v>
      </c>
      <c r="J62" s="202">
        <f>[3]OTCHET!J415</f>
        <v>65577</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+[3]OTCHET!E252</f>
        <v>0</v>
      </c>
      <c r="F63" s="328">
        <f t="shared" si="1"/>
        <v>0</v>
      </c>
      <c r="G63" s="329">
        <f>+[3]OTCHET!G252</f>
        <v>0</v>
      </c>
      <c r="H63" s="330">
        <f>+[3]OTCHET!H252</f>
        <v>0</v>
      </c>
      <c r="I63" s="330">
        <f>+[3]OTCHET!I252</f>
        <v>0</v>
      </c>
      <c r="J63" s="331">
        <f>+[3]OTCHET!J252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-7162</v>
      </c>
      <c r="G64" s="337">
        <f t="shared" si="6"/>
        <v>-6366</v>
      </c>
      <c r="H64" s="338">
        <f t="shared" si="6"/>
        <v>0</v>
      </c>
      <c r="I64" s="338">
        <f t="shared" si="6"/>
        <v>-396</v>
      </c>
      <c r="J64" s="339">
        <f t="shared" si="6"/>
        <v>-400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7162</v>
      </c>
      <c r="G66" s="349">
        <f t="shared" ref="G66:L66" si="8">SUM(+G68+G76+G77+G84+G85+G86+G89+G90+G91+G92+G93+G94+G95)</f>
        <v>6366</v>
      </c>
      <c r="H66" s="350">
        <f>SUM(+H68+H76+H77+H84+H85+H86+H89+H90+H91+H92+H93+H94+H95)</f>
        <v>0</v>
      </c>
      <c r="I66" s="350">
        <f>SUM(+I68+I76+I77+I84+I85+I86+I89+I90+I91+I92+I93+I94+I95)</f>
        <v>396</v>
      </c>
      <c r="J66" s="351">
        <f>SUM(+J68+J76+J77+J84+J85+J86+J89+J90+J91+J92+J93+J94+J95)</f>
        <v>400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+[3]OTCHET!E485+[3]OTCHET!E486+[3]OTCHET!E489+[3]OTCHET!E490+[3]OTCHET!E493+[3]OTCHET!E494+[3]OTCHET!E498</f>
        <v>0</v>
      </c>
      <c r="F69" s="367">
        <f t="shared" si="1"/>
        <v>0</v>
      </c>
      <c r="G69" s="368">
        <f>+[3]OTCHET!G485+[3]OTCHET!G486+[3]OTCHET!G489+[3]OTCHET!G490+[3]OTCHET!G493+[3]OTCHET!G494+[3]OTCHET!G498</f>
        <v>0</v>
      </c>
      <c r="H69" s="369">
        <f>+[3]OTCHET!H485+[3]OTCHET!H486+[3]OTCHET!H489+[3]OTCHET!H490+[3]OTCHET!H493+[3]OTCHET!H494+[3]OTCHET!H498</f>
        <v>0</v>
      </c>
      <c r="I69" s="369">
        <f>+[3]OTCHET!I485+[3]OTCHET!I486+[3]OTCHET!I489+[3]OTCHET!I490+[3]OTCHET!I493+[3]OTCHET!I494+[3]OTCHET!I498</f>
        <v>0</v>
      </c>
      <c r="J69" s="370">
        <f>+[3]OTCHET!J485+[3]OTCHET!J486+[3]OTCHET!J489+[3]OTCHET!J490+[3]OTCHET!J493+[3]OTCHET!J494+[3]OTCHET!J498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+[3]OTCHET!E487+[3]OTCHET!E488+[3]OTCHET!E491+[3]OTCHET!E492+[3]OTCHET!E495+[3]OTCHET!E496+[3]OTCHET!E497+[3]OTCHET!E499</f>
        <v>0</v>
      </c>
      <c r="F70" s="375">
        <f t="shared" si="1"/>
        <v>0</v>
      </c>
      <c r="G70" s="376">
        <f>+[3]OTCHET!G487+[3]OTCHET!G488+[3]OTCHET!G491+[3]OTCHET!G492+[3]OTCHET!G495+[3]OTCHET!G496+[3]OTCHET!G497+[3]OTCHET!G499</f>
        <v>0</v>
      </c>
      <c r="H70" s="377">
        <f>+[3]OTCHET!H487+[3]OTCHET!H488+[3]OTCHET!H491+[3]OTCHET!H492+[3]OTCHET!H495+[3]OTCHET!H496+[3]OTCHET!H497+[3]OTCHET!H499</f>
        <v>0</v>
      </c>
      <c r="I70" s="377">
        <f>+[3]OTCHET!I487+[3]OTCHET!I488+[3]OTCHET!I491+[3]OTCHET!I492+[3]OTCHET!I495+[3]OTCHET!I496+[3]OTCHET!I497+[3]OTCHET!I499</f>
        <v>0</v>
      </c>
      <c r="J70" s="378">
        <f>+[3]OTCHET!J487+[3]OTCHET!J488+[3]OTCHET!J491+[3]OTCHET!J492+[3]OTCHET!J495+[3]OTCHET!J496+[3]OTCHET!J497+[3]OTCHET!J499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+[3]OTCHET!E500</f>
        <v>0</v>
      </c>
      <c r="F71" s="375">
        <f t="shared" si="1"/>
        <v>0</v>
      </c>
      <c r="G71" s="376">
        <f>+[3]OTCHET!G500</f>
        <v>0</v>
      </c>
      <c r="H71" s="377">
        <f>+[3]OTCHET!H500</f>
        <v>0</v>
      </c>
      <c r="I71" s="377">
        <f>+[3]OTCHET!I500</f>
        <v>0</v>
      </c>
      <c r="J71" s="378">
        <f>+[3]OTCHET!J500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+[3]OTCHET!E505</f>
        <v>0</v>
      </c>
      <c r="F72" s="375">
        <f t="shared" si="1"/>
        <v>0</v>
      </c>
      <c r="G72" s="376">
        <f>+[3]OTCHET!G505</f>
        <v>0</v>
      </c>
      <c r="H72" s="377">
        <f>+[3]OTCHET!H505</f>
        <v>0</v>
      </c>
      <c r="I72" s="377">
        <f>+[3]OTCHET!I505</f>
        <v>0</v>
      </c>
      <c r="J72" s="378">
        <f>+[3]OTCHET!J505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+[3]OTCHET!E545</f>
        <v>0</v>
      </c>
      <c r="F73" s="375">
        <f t="shared" si="1"/>
        <v>0</v>
      </c>
      <c r="G73" s="376">
        <f>+[3]OTCHET!G545</f>
        <v>0</v>
      </c>
      <c r="H73" s="377">
        <f>+[3]OTCHET!H545</f>
        <v>0</v>
      </c>
      <c r="I73" s="377">
        <f>+[3]OTCHET!I545</f>
        <v>0</v>
      </c>
      <c r="J73" s="378">
        <f>+[3]OTCHET!J545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+[3]OTCHET!E584+[3]OTCHET!E585</f>
        <v>0</v>
      </c>
      <c r="F74" s="375">
        <f t="shared" si="1"/>
        <v>0</v>
      </c>
      <c r="G74" s="376">
        <f>+[3]OTCHET!G584+[3]OTCHET!G585</f>
        <v>0</v>
      </c>
      <c r="H74" s="377">
        <f>+[3]OTCHET!H584+[3]OTCHET!H585</f>
        <v>0</v>
      </c>
      <c r="I74" s="377">
        <f>+[3]OTCHET!I584+[3]OTCHET!I585</f>
        <v>0</v>
      </c>
      <c r="J74" s="378">
        <f>+[3]OTCHET!J584+[3]OTCHET!J585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+[3]OTCHET!E586+[3]OTCHET!E587+[3]OTCHET!E588</f>
        <v>0</v>
      </c>
      <c r="F75" s="382">
        <f t="shared" si="1"/>
        <v>0</v>
      </c>
      <c r="G75" s="383">
        <f>+[3]OTCHET!G586+[3]OTCHET!G587+[3]OTCHET!G588</f>
        <v>0</v>
      </c>
      <c r="H75" s="384">
        <f>+[3]OTCHET!H586+[3]OTCHET!H587+[3]OTCHET!H588</f>
        <v>0</v>
      </c>
      <c r="I75" s="384">
        <f>+[3]OTCHET!I586+[3]OTCHET!I587+[3]OTCHET!I588</f>
        <v>0</v>
      </c>
      <c r="J75" s="385">
        <f>+[3]OTCHET!J586+[3]OTCHET!J587+[3]OTCHET!J588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[3]OTCHET!E464</f>
        <v>0</v>
      </c>
      <c r="F76" s="299">
        <f t="shared" si="1"/>
        <v>0</v>
      </c>
      <c r="G76" s="300">
        <f>[3]OTCHET!G464</f>
        <v>0</v>
      </c>
      <c r="H76" s="301">
        <f>[3]OTCHET!H464</f>
        <v>0</v>
      </c>
      <c r="I76" s="301">
        <f>[3]OTCHET!I464</f>
        <v>0</v>
      </c>
      <c r="J76" s="302">
        <f>[3]OTCHET!J464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+[3]OTCHET!E469+[3]OTCHET!E472</f>
        <v>0</v>
      </c>
      <c r="F78" s="367">
        <f t="shared" si="1"/>
        <v>0</v>
      </c>
      <c r="G78" s="368">
        <f>+[3]OTCHET!G469+[3]OTCHET!G472</f>
        <v>0</v>
      </c>
      <c r="H78" s="369">
        <f>+[3]OTCHET!H469+[3]OTCHET!H472</f>
        <v>0</v>
      </c>
      <c r="I78" s="369">
        <f>+[3]OTCHET!I469+[3]OTCHET!I472</f>
        <v>0</v>
      </c>
      <c r="J78" s="370">
        <f>+[3]OTCHET!J469+[3]OTCHET!J472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+[3]OTCHET!E470+[3]OTCHET!E473</f>
        <v>0</v>
      </c>
      <c r="F79" s="375">
        <f t="shared" si="1"/>
        <v>0</v>
      </c>
      <c r="G79" s="376">
        <f>+[3]OTCHET!G470+[3]OTCHET!G473</f>
        <v>0</v>
      </c>
      <c r="H79" s="377">
        <f>+[3]OTCHET!H470+[3]OTCHET!H473</f>
        <v>0</v>
      </c>
      <c r="I79" s="377">
        <f>+[3]OTCHET!I470+[3]OTCHET!I473</f>
        <v>0</v>
      </c>
      <c r="J79" s="378">
        <f>+[3]OTCHET!J470+[3]OTCHET!J473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[3]OTCHET!E474</f>
        <v>0</v>
      </c>
      <c r="F80" s="375">
        <f t="shared" si="1"/>
        <v>0</v>
      </c>
      <c r="G80" s="376">
        <f>[3]OTCHET!G474</f>
        <v>0</v>
      </c>
      <c r="H80" s="377">
        <f>[3]OTCHET!H474</f>
        <v>0</v>
      </c>
      <c r="I80" s="377">
        <f>[3]OTCHET!I474</f>
        <v>0</v>
      </c>
      <c r="J80" s="378">
        <f>[3]OTCHET!J474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+[3]OTCHET!E482</f>
        <v>0</v>
      </c>
      <c r="F82" s="375">
        <f t="shared" si="1"/>
        <v>0</v>
      </c>
      <c r="G82" s="376">
        <f>+[3]OTCHET!G482</f>
        <v>0</v>
      </c>
      <c r="H82" s="377">
        <f>+[3]OTCHET!H482</f>
        <v>0</v>
      </c>
      <c r="I82" s="377">
        <f>+[3]OTCHET!I482</f>
        <v>0</v>
      </c>
      <c r="J82" s="378">
        <f>+[3]OTCHET!J482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+[3]OTCHET!E483</f>
        <v>0</v>
      </c>
      <c r="F83" s="382">
        <f t="shared" si="1"/>
        <v>0</v>
      </c>
      <c r="G83" s="383">
        <f>+[3]OTCHET!G483</f>
        <v>0</v>
      </c>
      <c r="H83" s="384">
        <f>+[3]OTCHET!H483</f>
        <v>0</v>
      </c>
      <c r="I83" s="384">
        <f>+[3]OTCHET!I483</f>
        <v>0</v>
      </c>
      <c r="J83" s="385">
        <f>+[3]OTCHET!J483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[3]OTCHET!E538</f>
        <v>0</v>
      </c>
      <c r="F84" s="299">
        <f t="shared" si="1"/>
        <v>0</v>
      </c>
      <c r="G84" s="300">
        <f>[3]OTCHET!G538</f>
        <v>0</v>
      </c>
      <c r="H84" s="301">
        <f>[3]OTCHET!H538</f>
        <v>0</v>
      </c>
      <c r="I84" s="301">
        <f>[3]OTCHET!I538</f>
        <v>0</v>
      </c>
      <c r="J84" s="302">
        <f>[3]OTCHET!J538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[3]OTCHET!E539</f>
        <v>0</v>
      </c>
      <c r="F85" s="304">
        <f t="shared" si="1"/>
        <v>0</v>
      </c>
      <c r="G85" s="305">
        <f>[3]OTCHET!G539</f>
        <v>0</v>
      </c>
      <c r="H85" s="306">
        <f>[3]OTCHET!H539</f>
        <v>0</v>
      </c>
      <c r="I85" s="306">
        <f>[3]OTCHET!I539</f>
        <v>0</v>
      </c>
      <c r="J85" s="307">
        <f>[3]OTCHET!J539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7266</v>
      </c>
      <c r="G86" s="310">
        <f t="shared" ref="G86:M86" si="11">+G87+G88</f>
        <v>6866</v>
      </c>
      <c r="H86" s="311">
        <f>+H87+H88</f>
        <v>0</v>
      </c>
      <c r="I86" s="311">
        <f>+I87+I88</f>
        <v>0</v>
      </c>
      <c r="J86" s="312">
        <f>+J87+J88</f>
        <v>400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+[3]OTCHET!E506+[3]OTCHET!E515+[3]OTCHET!E519+[3]OTCHET!E546</f>
        <v>0</v>
      </c>
      <c r="F87" s="367">
        <f t="shared" si="1"/>
        <v>0</v>
      </c>
      <c r="G87" s="368">
        <f>+[3]OTCHET!G506+[3]OTCHET!G515+[3]OTCHET!G519+[3]OTCHET!G546</f>
        <v>0</v>
      </c>
      <c r="H87" s="369">
        <f>+[3]OTCHET!H506+[3]OTCHET!H515+[3]OTCHET!H519+[3]OTCHET!H546</f>
        <v>0</v>
      </c>
      <c r="I87" s="369">
        <f>+[3]OTCHET!I506+[3]OTCHET!I515+[3]OTCHET!I519+[3]OTCHET!I546</f>
        <v>0</v>
      </c>
      <c r="J87" s="370">
        <f>+[3]OTCHET!J506+[3]OTCHET!J515+[3]OTCHET!J519+[3]OTCHET!J546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+[3]OTCHET!E524+[3]OTCHET!E527+[3]OTCHET!E547</f>
        <v>0</v>
      </c>
      <c r="F88" s="382">
        <f t="shared" si="1"/>
        <v>7266</v>
      </c>
      <c r="G88" s="383">
        <f>+[3]OTCHET!G524+[3]OTCHET!G527+[3]OTCHET!G547</f>
        <v>6866</v>
      </c>
      <c r="H88" s="384">
        <f>+[3]OTCHET!H524+[3]OTCHET!H527+[3]OTCHET!H547</f>
        <v>0</v>
      </c>
      <c r="I88" s="384">
        <f>+[3]OTCHET!I524+[3]OTCHET!I527+[3]OTCHET!I547</f>
        <v>0</v>
      </c>
      <c r="J88" s="385">
        <f>+[3]OTCHET!J524+[3]OTCHET!J527+[3]OTCHET!J547</f>
        <v>400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[3]OTCHET!E534</f>
        <v>0</v>
      </c>
      <c r="F89" s="299">
        <f t="shared" ref="F89:F96" si="12">+G89+H89+I89+J89</f>
        <v>0</v>
      </c>
      <c r="G89" s="300">
        <f>[3]OTCHET!G534</f>
        <v>0</v>
      </c>
      <c r="H89" s="301">
        <f>[3]OTCHET!H534</f>
        <v>0</v>
      </c>
      <c r="I89" s="301">
        <f>[3]OTCHET!I534</f>
        <v>0</v>
      </c>
      <c r="J89" s="302">
        <f>[3]OTCHET!J534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+[3]OTCHET!E570+[3]OTCHET!E571+[3]OTCHET!E572+[3]OTCHET!E573+[3]OTCHET!E574+[3]OTCHET!E575</f>
        <v>0</v>
      </c>
      <c r="F90" s="304">
        <f t="shared" si="12"/>
        <v>0</v>
      </c>
      <c r="G90" s="305">
        <f>+[3]OTCHET!G570+[3]OTCHET!G571+[3]OTCHET!G572+[3]OTCHET!G573+[3]OTCHET!G574+[3]OTCHET!G575</f>
        <v>0</v>
      </c>
      <c r="H90" s="306">
        <f>+[3]OTCHET!H570+[3]OTCHET!H571+[3]OTCHET!H572+[3]OTCHET!H573+[3]OTCHET!H574+[3]OTCHET!H575</f>
        <v>0</v>
      </c>
      <c r="I90" s="306">
        <f>+[3]OTCHET!I570+[3]OTCHET!I571+[3]OTCHET!I572+[3]OTCHET!I573+[3]OTCHET!I574+[3]OTCHET!I575</f>
        <v>0</v>
      </c>
      <c r="J90" s="307">
        <f>+[3]OTCHET!J570+[3]OTCHET!J571+[3]OTCHET!J572+[3]OTCHET!J573+[3]OTCHET!J574+[3]OTCHET!J575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+[3]OTCHET!E576+[3]OTCHET!E577+[3]OTCHET!E578+[3]OTCHET!E579+[3]OTCHET!E580+[3]OTCHET!E581+[3]OTCHET!E582</f>
        <v>0</v>
      </c>
      <c r="F91" s="168">
        <f t="shared" si="12"/>
        <v>-104</v>
      </c>
      <c r="G91" s="169">
        <f>+[3]OTCHET!G576+[3]OTCHET!G577+[3]OTCHET!G578+[3]OTCHET!G579+[3]OTCHET!G580+[3]OTCHET!G581+[3]OTCHET!G582</f>
        <v>0</v>
      </c>
      <c r="H91" s="170">
        <f>+[3]OTCHET!H576+[3]OTCHET!H577+[3]OTCHET!H578+[3]OTCHET!H579+[3]OTCHET!H580+[3]OTCHET!H581+[3]OTCHET!H582</f>
        <v>0</v>
      </c>
      <c r="I91" s="170">
        <f>+[3]OTCHET!I576+[3]OTCHET!I577+[3]OTCHET!I578+[3]OTCHET!I579+[3]OTCHET!I580+[3]OTCHET!I581+[3]OTCHET!I582</f>
        <v>-104</v>
      </c>
      <c r="J91" s="171">
        <f>+[3]OTCHET!J576+[3]OTCHET!J577+[3]OTCHET!J578+[3]OTCHET!J579+[3]OTCHET!J580+[3]OTCHET!J581+[3]OTCHET!J582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+[3]OTCHET!E583</f>
        <v>0</v>
      </c>
      <c r="F92" s="168">
        <f t="shared" si="12"/>
        <v>0</v>
      </c>
      <c r="G92" s="169">
        <f>+[3]OTCHET!G583</f>
        <v>0</v>
      </c>
      <c r="H92" s="170">
        <f>+[3]OTCHET!H583</f>
        <v>0</v>
      </c>
      <c r="I92" s="170">
        <f>+[3]OTCHET!I583</f>
        <v>0</v>
      </c>
      <c r="J92" s="171">
        <f>+[3]OTCHET!J583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+[3]OTCHET!E590+[3]OTCHET!E591</f>
        <v>0</v>
      </c>
      <c r="F93" s="168">
        <f t="shared" si="12"/>
        <v>0</v>
      </c>
      <c r="G93" s="169">
        <f>+[3]OTCHET!G590+[3]OTCHET!G591</f>
        <v>0</v>
      </c>
      <c r="H93" s="170">
        <f>+[3]OTCHET!H590+[3]OTCHET!H591</f>
        <v>0</v>
      </c>
      <c r="I93" s="170">
        <f>+[3]OTCHET!I590+[3]OTCHET!I591</f>
        <v>0</v>
      </c>
      <c r="J93" s="171">
        <f>+[3]OTCHET!J590+[3]OTCHET!J591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+[3]OTCHET!E592+[3]OTCHET!E593</f>
        <v>0</v>
      </c>
      <c r="F94" s="168">
        <f t="shared" si="12"/>
        <v>0</v>
      </c>
      <c r="G94" s="169">
        <f>+[3]OTCHET!G592+[3]OTCHET!G593</f>
        <v>0</v>
      </c>
      <c r="H94" s="170">
        <f>+[3]OTCHET!H592+[3]OTCHET!H593</f>
        <v>0</v>
      </c>
      <c r="I94" s="170">
        <f>+[3]OTCHET!I592+[3]OTCHET!I593</f>
        <v>0</v>
      </c>
      <c r="J94" s="171">
        <f>+[3]OTCHET!J592+[3]OTCHET!J593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[3]OTCHET!E594</f>
        <v>0</v>
      </c>
      <c r="F95" s="120">
        <f t="shared" si="12"/>
        <v>0</v>
      </c>
      <c r="G95" s="121">
        <f>[3]OTCHET!G594</f>
        <v>-500</v>
      </c>
      <c r="H95" s="122">
        <f>[3]OTCHET!H594</f>
        <v>0</v>
      </c>
      <c r="I95" s="122">
        <f>[3]OTCHET!I594</f>
        <v>500</v>
      </c>
      <c r="J95" s="123">
        <f>[3]OTCHET!J594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+[3]OTCHET!E597</f>
        <v>0</v>
      </c>
      <c r="F96" s="396">
        <f t="shared" si="12"/>
        <v>0</v>
      </c>
      <c r="G96" s="397">
        <f>+[3]OTCHET!G597</f>
        <v>0</v>
      </c>
      <c r="H96" s="398">
        <f>+[3]OTCHET!H597</f>
        <v>0</v>
      </c>
      <c r="I96" s="398">
        <f>+[3]OTCHET!I597</f>
        <v>0</v>
      </c>
      <c r="J96" s="399">
        <f>+[3]OTCHET!J597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+[3]OTCHET!H608</f>
        <v>0</v>
      </c>
      <c r="C107" s="421"/>
      <c r="D107" s="421"/>
      <c r="E107" s="426"/>
      <c r="F107" s="19"/>
      <c r="G107" s="427">
        <f>+[3]OTCHET!E608</f>
        <v>0</v>
      </c>
      <c r="H107" s="427">
        <f>+[3]OTCHET!F608</f>
        <v>0</v>
      </c>
      <c r="I107" s="428"/>
      <c r="J107" s="429" t="str">
        <f>+[3]OTCHET!B608</f>
        <v>28.02.2024г.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ПЛОВДИВ</v>
      </c>
      <c r="C11" s="22"/>
      <c r="D11" s="22"/>
      <c r="E11" s="23" t="s">
        <v>0</v>
      </c>
      <c r="F11" s="24">
        <f>[4]OTCHET!F9</f>
        <v>45747</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0</v>
      </c>
      <c r="F15" s="41" t="str">
        <f>[4]OTCHET!F15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71344</v>
      </c>
      <c r="G22" s="103">
        <f t="shared" si="0"/>
        <v>71124</v>
      </c>
      <c r="H22" s="104">
        <f t="shared" si="0"/>
        <v>0</v>
      </c>
      <c r="I22" s="104">
        <f t="shared" si="0"/>
        <v>820</v>
      </c>
      <c r="J22" s="105">
        <f t="shared" si="0"/>
        <v>-600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38170</v>
      </c>
      <c r="G25" s="128">
        <f t="shared" ref="G25:M25" si="2">+G26+G30+G31+G32+G33</f>
        <v>37950</v>
      </c>
      <c r="H25" s="129">
        <f>+H26+H30+H31+H32+H33</f>
        <v>0</v>
      </c>
      <c r="I25" s="129">
        <f>+I26+I30+I31+I32+I33</f>
        <v>820</v>
      </c>
      <c r="J25" s="130">
        <f>+J26+J30+J31+J32+J33</f>
        <v>-600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[4]OTCHET!E74</f>
        <v>0</v>
      </c>
      <c r="F26" s="133">
        <f t="shared" si="1"/>
        <v>0</v>
      </c>
      <c r="G26" s="134">
        <f>[4]OTCHET!G74</f>
        <v>0</v>
      </c>
      <c r="H26" s="135">
        <f>[4]OTCHET!H74</f>
        <v>0</v>
      </c>
      <c r="I26" s="135">
        <f>[4]OTCHET!I74</f>
        <v>0</v>
      </c>
      <c r="J26" s="136">
        <f>[4]OTCHET!J74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[4]OTCHET!E75</f>
        <v>0</v>
      </c>
      <c r="F27" s="140">
        <f t="shared" si="1"/>
        <v>0</v>
      </c>
      <c r="G27" s="141">
        <f>[4]OTCHET!G75</f>
        <v>0</v>
      </c>
      <c r="H27" s="142">
        <f>[4]OTCHET!H75</f>
        <v>0</v>
      </c>
      <c r="I27" s="142">
        <f>[4]OTCHET!I75</f>
        <v>0</v>
      </c>
      <c r="J27" s="143">
        <f>[4]OTCHET!J75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[4]OTCHET!E77</f>
        <v>0</v>
      </c>
      <c r="F28" s="148">
        <f t="shared" si="1"/>
        <v>0</v>
      </c>
      <c r="G28" s="149">
        <f>[4]OTCHET!G77</f>
        <v>0</v>
      </c>
      <c r="H28" s="150">
        <f>[4]OTCHET!H77</f>
        <v>0</v>
      </c>
      <c r="I28" s="150">
        <f>[4]OTCHET!I77</f>
        <v>0</v>
      </c>
      <c r="J28" s="151">
        <f>[4]OTCHET!J77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[4]OTCHET!E90+[4]OTCHET!E93+[4]OTCHET!E94</f>
        <v>0</v>
      </c>
      <c r="F30" s="162">
        <f t="shared" si="1"/>
        <v>35141</v>
      </c>
      <c r="G30" s="163">
        <f>[4]OTCHET!G90+[4]OTCHET!G93+[4]OTCHET!G94</f>
        <v>35141</v>
      </c>
      <c r="H30" s="164">
        <f>[4]OTCHET!H90+[4]OTCHET!H93+[4]OTCHET!H94</f>
        <v>0</v>
      </c>
      <c r="I30" s="164">
        <f>[4]OTCHET!I90+[4]OTCHET!I93+[4]OTCHET!I94</f>
        <v>0</v>
      </c>
      <c r="J30" s="165">
        <f>[4]OTCHET!J90+[4]OTCHET!J93+[4]OTCHET!J94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[4]OTCHET!E106</f>
        <v>0</v>
      </c>
      <c r="F31" s="168">
        <f t="shared" si="1"/>
        <v>2811</v>
      </c>
      <c r="G31" s="169">
        <f>[4]OTCHET!G106</f>
        <v>2809</v>
      </c>
      <c r="H31" s="170">
        <f>[4]OTCHET!H106</f>
        <v>0</v>
      </c>
      <c r="I31" s="170">
        <f>[4]OTCHET!I106</f>
        <v>0</v>
      </c>
      <c r="J31" s="171">
        <f>[4]OTCHET!J106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[4]OTCHET!E110+[4]OTCHET!E119+[4]OTCHET!E135+[4]OTCHET!E136</f>
        <v>0</v>
      </c>
      <c r="F32" s="168">
        <f t="shared" si="1"/>
        <v>218</v>
      </c>
      <c r="G32" s="169">
        <f>[4]OTCHET!G110+[4]OTCHET!G119+[4]OTCHET!G135+[4]OTCHET!G136</f>
        <v>0</v>
      </c>
      <c r="H32" s="170">
        <f>[4]OTCHET!H110+[4]OTCHET!H119+[4]OTCHET!H135+[4]OTCHET!H136</f>
        <v>0</v>
      </c>
      <c r="I32" s="170">
        <f>[4]OTCHET!I110+[4]OTCHET!I119+[4]OTCHET!I135+[4]OTCHET!I136</f>
        <v>820</v>
      </c>
      <c r="J32" s="171">
        <f>[4]OTCHET!J110+[4]OTCHET!J119+[4]OTCHET!J135+[4]OTCHET!J136</f>
        <v>-602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[4]OTCHET!E123</f>
        <v>0</v>
      </c>
      <c r="F33" s="120">
        <f t="shared" si="1"/>
        <v>0</v>
      </c>
      <c r="G33" s="121">
        <f>[4]OTCHET!G123</f>
        <v>0</v>
      </c>
      <c r="H33" s="122">
        <f>[4]OTCHET!H123</f>
        <v>0</v>
      </c>
      <c r="I33" s="122">
        <f>[4]OTCHET!I123</f>
        <v>0</v>
      </c>
      <c r="J33" s="123">
        <f>[4]OTCHET!J123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+[4]OTCHET!E137</f>
        <v>0</v>
      </c>
      <c r="F36" s="191">
        <f t="shared" si="1"/>
        <v>0</v>
      </c>
      <c r="G36" s="192">
        <f>+[4]OTCHET!G137</f>
        <v>0</v>
      </c>
      <c r="H36" s="193">
        <f>+[4]OTCHET!H137</f>
        <v>0</v>
      </c>
      <c r="I36" s="193">
        <f>+[4]OTCHET!I137</f>
        <v>0</v>
      </c>
      <c r="J36" s="194">
        <f>+[4]OTCHET!J137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[4]OTCHET!E140+[4]OTCHET!E149+[4]OTCHET!E158</f>
        <v>0</v>
      </c>
      <c r="F37" s="199">
        <f t="shared" si="1"/>
        <v>33174</v>
      </c>
      <c r="G37" s="200">
        <f>[4]OTCHET!G140+[4]OTCHET!G149+[4]OTCHET!G158</f>
        <v>33174</v>
      </c>
      <c r="H37" s="201">
        <f>[4]OTCHET!H140+[4]OTCHET!H149+[4]OTCHET!H158</f>
        <v>0</v>
      </c>
      <c r="I37" s="201">
        <f>[4]OTCHET!I140+[4]OTCHET!I149+[4]OTCHET!I158</f>
        <v>0</v>
      </c>
      <c r="J37" s="202">
        <f>[4]OTCHET!J140+[4]OTCHET!J149+[4]OTCHET!J158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331633</v>
      </c>
      <c r="G38" s="210">
        <f t="shared" si="3"/>
        <v>236999</v>
      </c>
      <c r="H38" s="211">
        <f t="shared" si="3"/>
        <v>0</v>
      </c>
      <c r="I38" s="211">
        <f t="shared" si="3"/>
        <v>464</v>
      </c>
      <c r="J38" s="212">
        <f t="shared" si="3"/>
        <v>94170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299459</v>
      </c>
      <c r="G39" s="222">
        <f t="shared" si="4"/>
        <v>205289</v>
      </c>
      <c r="H39" s="223">
        <f t="shared" si="4"/>
        <v>0</v>
      </c>
      <c r="I39" s="223">
        <f t="shared" si="4"/>
        <v>0</v>
      </c>
      <c r="J39" s="224">
        <f t="shared" si="4"/>
        <v>94170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[4]OTCHET!E187</f>
        <v>0</v>
      </c>
      <c r="F40" s="229">
        <f t="shared" si="1"/>
        <v>217063</v>
      </c>
      <c r="G40" s="230">
        <f>[4]OTCHET!G187</f>
        <v>192289</v>
      </c>
      <c r="H40" s="231">
        <f>[4]OTCHET!H187</f>
        <v>0</v>
      </c>
      <c r="I40" s="231">
        <f>[4]OTCHET!I187</f>
        <v>0</v>
      </c>
      <c r="J40" s="232">
        <f>[4]OTCHET!J187</f>
        <v>24774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[4]OTCHET!E190</f>
        <v>0</v>
      </c>
      <c r="F41" s="237">
        <f t="shared" si="1"/>
        <v>13000</v>
      </c>
      <c r="G41" s="238">
        <f>[4]OTCHET!G190</f>
        <v>13000</v>
      </c>
      <c r="H41" s="239">
        <f>[4]OTCHET!H190</f>
        <v>0</v>
      </c>
      <c r="I41" s="239">
        <f>[4]OTCHET!I190</f>
        <v>0</v>
      </c>
      <c r="J41" s="240">
        <f>[4]OTCHET!J190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+[4]OTCHET!E196+[4]OTCHET!E204</f>
        <v>0</v>
      </c>
      <c r="F42" s="244">
        <f t="shared" si="1"/>
        <v>69396</v>
      </c>
      <c r="G42" s="245">
        <f>+[4]OTCHET!G196+[4]OTCHET!G204</f>
        <v>0</v>
      </c>
      <c r="H42" s="246">
        <f>+[4]OTCHET!H196+[4]OTCHET!H204</f>
        <v>0</v>
      </c>
      <c r="I42" s="246">
        <f>+[4]OTCHET!I196+[4]OTCHET!I204</f>
        <v>0</v>
      </c>
      <c r="J42" s="247">
        <f>+[4]OTCHET!J196+[4]OTCHET!J204</f>
        <v>69396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+[4]OTCHET!E205+[4]OTCHET!E223+[4]OTCHET!E274</f>
        <v>0</v>
      </c>
      <c r="F43" s="250">
        <f t="shared" si="1"/>
        <v>32174</v>
      </c>
      <c r="G43" s="251">
        <f>+[4]OTCHET!G205+[4]OTCHET!G223+[4]OTCHET!G274</f>
        <v>31710</v>
      </c>
      <c r="H43" s="252">
        <f>+[4]OTCHET!H205+[4]OTCHET!H223+[4]OTCHET!H274</f>
        <v>0</v>
      </c>
      <c r="I43" s="252">
        <f>+[4]OTCHET!I205+[4]OTCHET!I223+[4]OTCHET!I274</f>
        <v>464</v>
      </c>
      <c r="J43" s="253">
        <f>+[4]OTCHET!J205+[4]OTCHET!J223+[4]OTCHET!J274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+[4]OTCHET!E227+[4]OTCHET!E233+[4]OTCHET!E236+[4]OTCHET!E237+[4]OTCHET!E238+[4]OTCHET!E239+[4]OTCHET!E243</f>
        <v>0</v>
      </c>
      <c r="F44" s="120">
        <f t="shared" si="1"/>
        <v>0</v>
      </c>
      <c r="G44" s="121">
        <f>+[4]OTCHET!G227+[4]OTCHET!G233+[4]OTCHET!G236+[4]OTCHET!G237+[4]OTCHET!G238+[4]OTCHET!G239+[4]OTCHET!G243</f>
        <v>0</v>
      </c>
      <c r="H44" s="122">
        <f>+[4]OTCHET!H227+[4]OTCHET!H233+[4]OTCHET!H236+[4]OTCHET!H237+[4]OTCHET!H238+[4]OTCHET!H239+[4]OTCHET!H243</f>
        <v>0</v>
      </c>
      <c r="I44" s="122">
        <f>+[4]OTCHET!I227+[4]OTCHET!I233+[4]OTCHET!I236+[4]OTCHET!I237+[4]OTCHET!I238+[4]OTCHET!I239+[4]OTCHET!I243</f>
        <v>0</v>
      </c>
      <c r="J44" s="123">
        <f>+[4]OTCHET!J227+[4]OTCHET!J233+[4]OTCHET!J236+[4]OTCHET!J237+[4]OTCHET!J238+[4]OTCHET!J239+[4]OTCHET!J243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+[4]OTCHET!E236+[4]OTCHET!E237+[4]OTCHET!E238+[4]OTCHET!E239+[4]OTCHET!E246+[4]OTCHET!E247+[4]OTCHET!E251</f>
        <v>0</v>
      </c>
      <c r="F45" s="256">
        <f t="shared" si="1"/>
        <v>0</v>
      </c>
      <c r="G45" s="257">
        <f>+[4]OTCHET!G236+[4]OTCHET!G237+[4]OTCHET!G238+[4]OTCHET!G239+[4]OTCHET!G246+[4]OTCHET!G247+[4]OTCHET!G251</f>
        <v>0</v>
      </c>
      <c r="H45" s="258">
        <f>+[4]OTCHET!H236+[4]OTCHET!H237+[4]OTCHET!H238+[4]OTCHET!H239+[4]OTCHET!H246+[4]OTCHET!H247+[4]OTCHET!H251</f>
        <v>0</v>
      </c>
      <c r="I45" s="259">
        <f>+[4]OTCHET!I236+[4]OTCHET!I237+[4]OTCHET!I238+[4]OTCHET!I239+[4]OTCHET!I246+[4]OTCHET!I247+[4]OTCHET!I251</f>
        <v>0</v>
      </c>
      <c r="J45" s="260">
        <f>+[4]OTCHET!J236+[4]OTCHET!J237+[4]OTCHET!J238+[4]OTCHET!J239+[4]OTCHET!J246+[4]OTCHET!J247+[4]OTCHET!J251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+[4]OTCHET!E258+[4]OTCHET!E259+[4]OTCHET!E260+[4]OTCHET!E261</f>
        <v>0</v>
      </c>
      <c r="F46" s="250">
        <f t="shared" si="1"/>
        <v>0</v>
      </c>
      <c r="G46" s="251">
        <f>+[4]OTCHET!G258+[4]OTCHET!G259+[4]OTCHET!G260+[4]OTCHET!G261</f>
        <v>0</v>
      </c>
      <c r="H46" s="252">
        <f>+[4]OTCHET!H258+[4]OTCHET!H259+[4]OTCHET!H260+[4]OTCHET!H261</f>
        <v>0</v>
      </c>
      <c r="I46" s="252">
        <f>+[4]OTCHET!I258+[4]OTCHET!I259+[4]OTCHET!I260+[4]OTCHET!I261</f>
        <v>0</v>
      </c>
      <c r="J46" s="253">
        <f>+[4]OTCHET!J258+[4]OTCHET!J259+[4]OTCHET!J260+[4]OTCHET!J261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+[4]OTCHET!E259</f>
        <v>0</v>
      </c>
      <c r="F47" s="256">
        <f t="shared" si="1"/>
        <v>0</v>
      </c>
      <c r="G47" s="257">
        <f>+[4]OTCHET!G259</f>
        <v>0</v>
      </c>
      <c r="H47" s="258">
        <f>+[4]OTCHET!H259</f>
        <v>0</v>
      </c>
      <c r="I47" s="259">
        <f>+[4]OTCHET!I259</f>
        <v>0</v>
      </c>
      <c r="J47" s="260">
        <f>+[4]OTCHET!J259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+[4]OTCHET!E268+[4]OTCHET!E272+[4]OTCHET!E273</f>
        <v>0</v>
      </c>
      <c r="F48" s="168">
        <f t="shared" si="1"/>
        <v>0</v>
      </c>
      <c r="G48" s="163">
        <f>+[4]OTCHET!G268+[4]OTCHET!G272+[4]OTCHET!G273</f>
        <v>0</v>
      </c>
      <c r="H48" s="164">
        <f>+[4]OTCHET!H268+[4]OTCHET!H272+[4]OTCHET!H273</f>
        <v>0</v>
      </c>
      <c r="I48" s="164">
        <f>+[4]OTCHET!I268+[4]OTCHET!I272+[4]OTCHET!I273</f>
        <v>0</v>
      </c>
      <c r="J48" s="165">
        <f>+[4]OTCHET!J268+[4]OTCHET!J272+[4]OTCHET!J273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[4]OTCHET!E278+[4]OTCHET!E279+[4]OTCHET!E287+[4]OTCHET!E290</f>
        <v>0</v>
      </c>
      <c r="F49" s="168">
        <f t="shared" si="1"/>
        <v>0</v>
      </c>
      <c r="G49" s="169">
        <f>[4]OTCHET!G278+[4]OTCHET!G279+[4]OTCHET!G287+[4]OTCHET!G290</f>
        <v>0</v>
      </c>
      <c r="H49" s="170">
        <f>[4]OTCHET!H278+[4]OTCHET!H279+[4]OTCHET!H287+[4]OTCHET!H290</f>
        <v>0</v>
      </c>
      <c r="I49" s="170">
        <f>[4]OTCHET!I278+[4]OTCHET!I279+[4]OTCHET!I287+[4]OTCHET!I290</f>
        <v>0</v>
      </c>
      <c r="J49" s="171">
        <f>[4]OTCHET!J278+[4]OTCHET!J279+[4]OTCHET!J287+[4]OTCHET!J290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+[4]OTCHET!E291</f>
        <v>0</v>
      </c>
      <c r="F50" s="168">
        <f t="shared" si="1"/>
        <v>0</v>
      </c>
      <c r="G50" s="169">
        <f>+[4]OTCHET!G291</f>
        <v>0</v>
      </c>
      <c r="H50" s="170">
        <f>+[4]OTCHET!H291</f>
        <v>0</v>
      </c>
      <c r="I50" s="170">
        <f>+[4]OTCHET!I291</f>
        <v>0</v>
      </c>
      <c r="J50" s="171">
        <f>+[4]OTCHET!J291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+[4]OTCHET!E275</f>
        <v>0</v>
      </c>
      <c r="F51" s="120">
        <f>+G51+H51+I51+J51</f>
        <v>0</v>
      </c>
      <c r="G51" s="121">
        <f>+[4]OTCHET!G275</f>
        <v>0</v>
      </c>
      <c r="H51" s="122">
        <f>+[4]OTCHET!H275</f>
        <v>0</v>
      </c>
      <c r="I51" s="122">
        <f>+[4]OTCHET!I275</f>
        <v>0</v>
      </c>
      <c r="J51" s="123">
        <f>+[4]OTCHET!J275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+[4]OTCHET!E296</f>
        <v>0</v>
      </c>
      <c r="F52" s="120">
        <f t="shared" si="1"/>
        <v>0</v>
      </c>
      <c r="G52" s="121">
        <f>+[4]OTCHET!G296</f>
        <v>0</v>
      </c>
      <c r="H52" s="122">
        <f>+[4]OTCHET!H296</f>
        <v>0</v>
      </c>
      <c r="I52" s="122">
        <f>+[4]OTCHET!I296</f>
        <v>0</v>
      </c>
      <c r="J52" s="123">
        <f>+[4]OTCHET!J296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[4]OTCHET!E297</f>
        <v>0</v>
      </c>
      <c r="F53" s="267">
        <f t="shared" si="1"/>
        <v>0</v>
      </c>
      <c r="G53" s="268">
        <f>[4]OTCHET!G297</f>
        <v>0</v>
      </c>
      <c r="H53" s="269">
        <f>[4]OTCHET!H297</f>
        <v>0</v>
      </c>
      <c r="I53" s="269">
        <f>[4]OTCHET!I297</f>
        <v>0</v>
      </c>
      <c r="J53" s="270">
        <f>[4]OTCHET!J297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[4]OTCHET!E299</f>
        <v>0</v>
      </c>
      <c r="F54" s="275">
        <f t="shared" si="1"/>
        <v>0</v>
      </c>
      <c r="G54" s="276">
        <f>[4]OTCHET!G299</f>
        <v>0</v>
      </c>
      <c r="H54" s="277">
        <f>[4]OTCHET!H299</f>
        <v>0</v>
      </c>
      <c r="I54" s="277">
        <f>[4]OTCHET!I299</f>
        <v>0</v>
      </c>
      <c r="J54" s="278">
        <f>[4]OTCHET!J299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+[4]OTCHET!E300</f>
        <v>0</v>
      </c>
      <c r="F55" s="284">
        <f t="shared" si="1"/>
        <v>0</v>
      </c>
      <c r="G55" s="285">
        <f>+[4]OTCHET!G300</f>
        <v>0</v>
      </c>
      <c r="H55" s="286">
        <f>+[4]OTCHET!H300</f>
        <v>0</v>
      </c>
      <c r="I55" s="286">
        <f>+[4]OTCHET!I300</f>
        <v>0</v>
      </c>
      <c r="J55" s="287">
        <f>+[4]OTCHET!J300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261262</v>
      </c>
      <c r="G56" s="294">
        <f t="shared" si="5"/>
        <v>167092</v>
      </c>
      <c r="H56" s="295">
        <f t="shared" si="5"/>
        <v>0</v>
      </c>
      <c r="I56" s="296">
        <f t="shared" si="5"/>
        <v>0</v>
      </c>
      <c r="J56" s="297">
        <f t="shared" si="5"/>
        <v>94170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+[4]OTCHET!E364+[4]OTCHET!E378+[4]OTCHET!E391</f>
        <v>0</v>
      </c>
      <c r="F57" s="299">
        <f t="shared" si="1"/>
        <v>0</v>
      </c>
      <c r="G57" s="300">
        <f>+[4]OTCHET!G364+[4]OTCHET!G378+[4]OTCHET!G391</f>
        <v>0</v>
      </c>
      <c r="H57" s="301">
        <f>+[4]OTCHET!H364+[4]OTCHET!H378+[4]OTCHET!H391</f>
        <v>0</v>
      </c>
      <c r="I57" s="301">
        <f>+[4]OTCHET!I364+[4]OTCHET!I378+[4]OTCHET!I391</f>
        <v>0</v>
      </c>
      <c r="J57" s="302">
        <f>+[4]OTCHET!J364+[4]OTCHET!J378+[4]OTCHET!J391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+[4]OTCHET!E386+[4]OTCHET!E394+[4]OTCHET!E399+[4]OTCHET!E402+[4]OTCHET!E405+[4]OTCHET!E408+[4]OTCHET!E409+[4]OTCHET!E412+[4]OTCHET!E425+[4]OTCHET!E426+[4]OTCHET!E427+[4]OTCHET!E428+[4]OTCHET!E429</f>
        <v>0</v>
      </c>
      <c r="F58" s="304">
        <f t="shared" si="1"/>
        <v>167092</v>
      </c>
      <c r="G58" s="305">
        <f>+[4]OTCHET!G386+[4]OTCHET!G394+[4]OTCHET!G399+[4]OTCHET!G402+[4]OTCHET!G405+[4]OTCHET!G408+[4]OTCHET!G409+[4]OTCHET!G412+[4]OTCHET!G425+[4]OTCHET!G426+[4]OTCHET!G427+[4]OTCHET!G428+[4]OTCHET!G429</f>
        <v>167092</v>
      </c>
      <c r="H58" s="306">
        <f>+[4]OTCHET!H386+[4]OTCHET!H394+[4]OTCHET!H399+[4]OTCHET!H402+[4]OTCHET!H405+[4]OTCHET!H408+[4]OTCHET!H409+[4]OTCHET!H412+[4]OTCHET!H425+[4]OTCHET!H426+[4]OTCHET!H427+[4]OTCHET!H428+[4]OTCHET!H429</f>
        <v>0</v>
      </c>
      <c r="I58" s="306">
        <f>+[4]OTCHET!I386+[4]OTCHET!I394+[4]OTCHET!I399+[4]OTCHET!I402+[4]OTCHET!I405+[4]OTCHET!I408+[4]OTCHET!I409+[4]OTCHET!I412+[4]OTCHET!I425+[4]OTCHET!I426+[4]OTCHET!I427+[4]OTCHET!I428+[4]OTCHET!I429</f>
        <v>0</v>
      </c>
      <c r="J58" s="307">
        <f>+[4]OTCHET!J386+[4]OTCHET!J394+[4]OTCHET!J399+[4]OTCHET!J402+[4]OTCHET!J405+[4]OTCHET!J408+[4]OTCHET!J409+[4]OTCHET!J412+[4]OTCHET!J425+[4]OTCHET!J426+[4]OTCHET!J427+[4]OTCHET!J428+[4]OTCHET!J429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+[4]OTCHET!E425+[4]OTCHET!E426+[4]OTCHET!E427+[4]OTCHET!E428+[4]OTCHET!E429</f>
        <v>0</v>
      </c>
      <c r="F59" s="309">
        <f t="shared" si="1"/>
        <v>0</v>
      </c>
      <c r="G59" s="310">
        <f>+[4]OTCHET!G425+[4]OTCHET!G426+[4]OTCHET!G427+[4]OTCHET!G428+[4]OTCHET!G429</f>
        <v>0</v>
      </c>
      <c r="H59" s="311">
        <f>+[4]OTCHET!H425+[4]OTCHET!H426+[4]OTCHET!H427+[4]OTCHET!H428+[4]OTCHET!H429</f>
        <v>0</v>
      </c>
      <c r="I59" s="311">
        <f>+[4]OTCHET!I425+[4]OTCHET!I426+[4]OTCHET!I427+[4]OTCHET!I428+[4]OTCHET!I429</f>
        <v>0</v>
      </c>
      <c r="J59" s="312">
        <f>+[4]OTCHET!J425+[4]OTCHET!J426+[4]OTCHET!J427+[4]OTCHET!J428+[4]OTCHET!J429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[4]OTCHET!E408</f>
        <v>0</v>
      </c>
      <c r="F60" s="316">
        <f t="shared" si="1"/>
        <v>0</v>
      </c>
      <c r="G60" s="317">
        <f>[4]OTCHET!G408</f>
        <v>0</v>
      </c>
      <c r="H60" s="318">
        <f>[4]OTCHET!H408</f>
        <v>0</v>
      </c>
      <c r="I60" s="318">
        <f>[4]OTCHET!I408</f>
        <v>0</v>
      </c>
      <c r="J60" s="319">
        <f>[4]OTCHET!J408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[4]OTCHET!E415</f>
        <v>0</v>
      </c>
      <c r="F62" s="199">
        <f t="shared" si="1"/>
        <v>94170</v>
      </c>
      <c r="G62" s="200">
        <f>[4]OTCHET!G415</f>
        <v>0</v>
      </c>
      <c r="H62" s="201">
        <f>[4]OTCHET!H415</f>
        <v>0</v>
      </c>
      <c r="I62" s="201">
        <f>[4]OTCHET!I415</f>
        <v>0</v>
      </c>
      <c r="J62" s="202">
        <f>[4]OTCHET!J415</f>
        <v>94170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+[4]OTCHET!E252</f>
        <v>0</v>
      </c>
      <c r="F63" s="328">
        <f t="shared" si="1"/>
        <v>0</v>
      </c>
      <c r="G63" s="329">
        <f>+[4]OTCHET!G252</f>
        <v>0</v>
      </c>
      <c r="H63" s="330">
        <f>+[4]OTCHET!H252</f>
        <v>0</v>
      </c>
      <c r="I63" s="330">
        <f>+[4]OTCHET!I252</f>
        <v>0</v>
      </c>
      <c r="J63" s="331">
        <f>+[4]OTCHET!J252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973</v>
      </c>
      <c r="G64" s="337">
        <f t="shared" si="6"/>
        <v>1217</v>
      </c>
      <c r="H64" s="338">
        <f t="shared" si="6"/>
        <v>0</v>
      </c>
      <c r="I64" s="338">
        <f t="shared" si="6"/>
        <v>356</v>
      </c>
      <c r="J64" s="339">
        <f t="shared" si="6"/>
        <v>-600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-973</v>
      </c>
      <c r="G66" s="349">
        <f t="shared" ref="G66:L66" si="8">SUM(+G68+G76+G77+G84+G85+G86+G89+G90+G91+G92+G93+G94+G95)</f>
        <v>-1217</v>
      </c>
      <c r="H66" s="350">
        <f>SUM(+H68+H76+H77+H84+H85+H86+H89+H90+H91+H92+H93+H94+H95)</f>
        <v>0</v>
      </c>
      <c r="I66" s="350">
        <f>SUM(+I68+I76+I77+I84+I85+I86+I89+I90+I91+I92+I93+I94+I95)</f>
        <v>-356</v>
      </c>
      <c r="J66" s="351">
        <f>SUM(+J68+J76+J77+J84+J85+J86+J89+J90+J91+J92+J93+J94+J95)</f>
        <v>600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+[4]OTCHET!E485+[4]OTCHET!E486+[4]OTCHET!E489+[4]OTCHET!E490+[4]OTCHET!E493+[4]OTCHET!E494+[4]OTCHET!E498</f>
        <v>0</v>
      </c>
      <c r="F69" s="367">
        <f t="shared" si="1"/>
        <v>0</v>
      </c>
      <c r="G69" s="368">
        <f>+[4]OTCHET!G485+[4]OTCHET!G486+[4]OTCHET!G489+[4]OTCHET!G490+[4]OTCHET!G493+[4]OTCHET!G494+[4]OTCHET!G498</f>
        <v>0</v>
      </c>
      <c r="H69" s="369">
        <f>+[4]OTCHET!H485+[4]OTCHET!H486+[4]OTCHET!H489+[4]OTCHET!H490+[4]OTCHET!H493+[4]OTCHET!H494+[4]OTCHET!H498</f>
        <v>0</v>
      </c>
      <c r="I69" s="369">
        <f>+[4]OTCHET!I485+[4]OTCHET!I486+[4]OTCHET!I489+[4]OTCHET!I490+[4]OTCHET!I493+[4]OTCHET!I494+[4]OTCHET!I498</f>
        <v>0</v>
      </c>
      <c r="J69" s="370">
        <f>+[4]OTCHET!J485+[4]OTCHET!J486+[4]OTCHET!J489+[4]OTCHET!J490+[4]OTCHET!J493+[4]OTCHET!J494+[4]OTCHET!J498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+[4]OTCHET!E487+[4]OTCHET!E488+[4]OTCHET!E491+[4]OTCHET!E492+[4]OTCHET!E495+[4]OTCHET!E496+[4]OTCHET!E497+[4]OTCHET!E499</f>
        <v>0</v>
      </c>
      <c r="F70" s="375">
        <f t="shared" si="1"/>
        <v>0</v>
      </c>
      <c r="G70" s="376">
        <f>+[4]OTCHET!G487+[4]OTCHET!G488+[4]OTCHET!G491+[4]OTCHET!G492+[4]OTCHET!G495+[4]OTCHET!G496+[4]OTCHET!G497+[4]OTCHET!G499</f>
        <v>0</v>
      </c>
      <c r="H70" s="377">
        <f>+[4]OTCHET!H487+[4]OTCHET!H488+[4]OTCHET!H491+[4]OTCHET!H492+[4]OTCHET!H495+[4]OTCHET!H496+[4]OTCHET!H497+[4]OTCHET!H499</f>
        <v>0</v>
      </c>
      <c r="I70" s="377">
        <f>+[4]OTCHET!I487+[4]OTCHET!I488+[4]OTCHET!I491+[4]OTCHET!I492+[4]OTCHET!I495+[4]OTCHET!I496+[4]OTCHET!I497+[4]OTCHET!I499</f>
        <v>0</v>
      </c>
      <c r="J70" s="378">
        <f>+[4]OTCHET!J487+[4]OTCHET!J488+[4]OTCHET!J491+[4]OTCHET!J492+[4]OTCHET!J495+[4]OTCHET!J496+[4]OTCHET!J497+[4]OTCHET!J499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+[4]OTCHET!E500</f>
        <v>0</v>
      </c>
      <c r="F71" s="375">
        <f t="shared" si="1"/>
        <v>0</v>
      </c>
      <c r="G71" s="376">
        <f>+[4]OTCHET!G500</f>
        <v>0</v>
      </c>
      <c r="H71" s="377">
        <f>+[4]OTCHET!H500</f>
        <v>0</v>
      </c>
      <c r="I71" s="377">
        <f>+[4]OTCHET!I500</f>
        <v>0</v>
      </c>
      <c r="J71" s="378">
        <f>+[4]OTCHET!J500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+[4]OTCHET!E505</f>
        <v>0</v>
      </c>
      <c r="F72" s="375">
        <f t="shared" si="1"/>
        <v>0</v>
      </c>
      <c r="G72" s="376">
        <f>+[4]OTCHET!G505</f>
        <v>0</v>
      </c>
      <c r="H72" s="377">
        <f>+[4]OTCHET!H505</f>
        <v>0</v>
      </c>
      <c r="I72" s="377">
        <f>+[4]OTCHET!I505</f>
        <v>0</v>
      </c>
      <c r="J72" s="378">
        <f>+[4]OTCHET!J505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+[4]OTCHET!E545</f>
        <v>0</v>
      </c>
      <c r="F73" s="375">
        <f t="shared" si="1"/>
        <v>0</v>
      </c>
      <c r="G73" s="376">
        <f>+[4]OTCHET!G545</f>
        <v>0</v>
      </c>
      <c r="H73" s="377">
        <f>+[4]OTCHET!H545</f>
        <v>0</v>
      </c>
      <c r="I73" s="377">
        <f>+[4]OTCHET!I545</f>
        <v>0</v>
      </c>
      <c r="J73" s="378">
        <f>+[4]OTCHET!J545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+[4]OTCHET!E584+[4]OTCHET!E585</f>
        <v>0</v>
      </c>
      <c r="F74" s="375">
        <f t="shared" si="1"/>
        <v>0</v>
      </c>
      <c r="G74" s="376">
        <f>+[4]OTCHET!G584+[4]OTCHET!G585</f>
        <v>0</v>
      </c>
      <c r="H74" s="377">
        <f>+[4]OTCHET!H584+[4]OTCHET!H585</f>
        <v>0</v>
      </c>
      <c r="I74" s="377">
        <f>+[4]OTCHET!I584+[4]OTCHET!I585</f>
        <v>0</v>
      </c>
      <c r="J74" s="378">
        <f>+[4]OTCHET!J584+[4]OTCHET!J585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+[4]OTCHET!E586+[4]OTCHET!E587+[4]OTCHET!E588</f>
        <v>0</v>
      </c>
      <c r="F75" s="382">
        <f t="shared" si="1"/>
        <v>0</v>
      </c>
      <c r="G75" s="383">
        <f>+[4]OTCHET!G586+[4]OTCHET!G587+[4]OTCHET!G588</f>
        <v>0</v>
      </c>
      <c r="H75" s="384">
        <f>+[4]OTCHET!H586+[4]OTCHET!H587+[4]OTCHET!H588</f>
        <v>0</v>
      </c>
      <c r="I75" s="384">
        <f>+[4]OTCHET!I586+[4]OTCHET!I587+[4]OTCHET!I588</f>
        <v>0</v>
      </c>
      <c r="J75" s="385">
        <f>+[4]OTCHET!J586+[4]OTCHET!J587+[4]OTCHET!J588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[4]OTCHET!E464</f>
        <v>0</v>
      </c>
      <c r="F76" s="299">
        <f t="shared" si="1"/>
        <v>0</v>
      </c>
      <c r="G76" s="300">
        <f>[4]OTCHET!G464</f>
        <v>0</v>
      </c>
      <c r="H76" s="301">
        <f>[4]OTCHET!H464</f>
        <v>0</v>
      </c>
      <c r="I76" s="301">
        <f>[4]OTCHET!I464</f>
        <v>0</v>
      </c>
      <c r="J76" s="302">
        <f>[4]OTCHET!J464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+[4]OTCHET!E469+[4]OTCHET!E472</f>
        <v>0</v>
      </c>
      <c r="F78" s="367">
        <f t="shared" si="1"/>
        <v>0</v>
      </c>
      <c r="G78" s="368">
        <f>+[4]OTCHET!G469+[4]OTCHET!G472</f>
        <v>0</v>
      </c>
      <c r="H78" s="369">
        <f>+[4]OTCHET!H469+[4]OTCHET!H472</f>
        <v>0</v>
      </c>
      <c r="I78" s="369">
        <f>+[4]OTCHET!I469+[4]OTCHET!I472</f>
        <v>0</v>
      </c>
      <c r="J78" s="370">
        <f>+[4]OTCHET!J469+[4]OTCHET!J472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+[4]OTCHET!E470+[4]OTCHET!E473</f>
        <v>0</v>
      </c>
      <c r="F79" s="375">
        <f t="shared" si="1"/>
        <v>0</v>
      </c>
      <c r="G79" s="376">
        <f>+[4]OTCHET!G470+[4]OTCHET!G473</f>
        <v>0</v>
      </c>
      <c r="H79" s="377">
        <f>+[4]OTCHET!H470+[4]OTCHET!H473</f>
        <v>0</v>
      </c>
      <c r="I79" s="377">
        <f>+[4]OTCHET!I470+[4]OTCHET!I473</f>
        <v>0</v>
      </c>
      <c r="J79" s="378">
        <f>+[4]OTCHET!J470+[4]OTCHET!J473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[4]OTCHET!E474</f>
        <v>0</v>
      </c>
      <c r="F80" s="375">
        <f t="shared" si="1"/>
        <v>0</v>
      </c>
      <c r="G80" s="376">
        <f>[4]OTCHET!G474</f>
        <v>0</v>
      </c>
      <c r="H80" s="377">
        <f>[4]OTCHET!H474</f>
        <v>0</v>
      </c>
      <c r="I80" s="377">
        <f>[4]OTCHET!I474</f>
        <v>0</v>
      </c>
      <c r="J80" s="378">
        <f>[4]OTCHET!J474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+[4]OTCHET!E482</f>
        <v>0</v>
      </c>
      <c r="F82" s="375">
        <f t="shared" si="1"/>
        <v>0</v>
      </c>
      <c r="G82" s="376">
        <f>+[4]OTCHET!G482</f>
        <v>0</v>
      </c>
      <c r="H82" s="377">
        <f>+[4]OTCHET!H482</f>
        <v>0</v>
      </c>
      <c r="I82" s="377">
        <f>+[4]OTCHET!I482</f>
        <v>0</v>
      </c>
      <c r="J82" s="378">
        <f>+[4]OTCHET!J482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+[4]OTCHET!E483</f>
        <v>0</v>
      </c>
      <c r="F83" s="382">
        <f t="shared" si="1"/>
        <v>0</v>
      </c>
      <c r="G83" s="383">
        <f>+[4]OTCHET!G483</f>
        <v>0</v>
      </c>
      <c r="H83" s="384">
        <f>+[4]OTCHET!H483</f>
        <v>0</v>
      </c>
      <c r="I83" s="384">
        <f>+[4]OTCHET!I483</f>
        <v>0</v>
      </c>
      <c r="J83" s="385">
        <f>+[4]OTCHET!J483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[4]OTCHET!E538</f>
        <v>0</v>
      </c>
      <c r="F84" s="299">
        <f t="shared" si="1"/>
        <v>0</v>
      </c>
      <c r="G84" s="300">
        <f>[4]OTCHET!G538</f>
        <v>0</v>
      </c>
      <c r="H84" s="301">
        <f>[4]OTCHET!H538</f>
        <v>0</v>
      </c>
      <c r="I84" s="301">
        <f>[4]OTCHET!I538</f>
        <v>0</v>
      </c>
      <c r="J84" s="302">
        <f>[4]OTCHET!J538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[4]OTCHET!E539</f>
        <v>0</v>
      </c>
      <c r="F85" s="304">
        <f t="shared" si="1"/>
        <v>0</v>
      </c>
      <c r="G85" s="305">
        <f>[4]OTCHET!G539</f>
        <v>0</v>
      </c>
      <c r="H85" s="306">
        <f>[4]OTCHET!H539</f>
        <v>0</v>
      </c>
      <c r="I85" s="306">
        <f>[4]OTCHET!I539</f>
        <v>0</v>
      </c>
      <c r="J85" s="307">
        <f>[4]OTCHET!J539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-937</v>
      </c>
      <c r="G86" s="310">
        <f t="shared" ref="G86:M86" si="11">+G87+G88</f>
        <v>-1537</v>
      </c>
      <c r="H86" s="311">
        <f>+H87+H88</f>
        <v>0</v>
      </c>
      <c r="I86" s="311">
        <f>+I87+I88</f>
        <v>0</v>
      </c>
      <c r="J86" s="312">
        <f>+J87+J88</f>
        <v>600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+[4]OTCHET!E506+[4]OTCHET!E515+[4]OTCHET!E519+[4]OTCHET!E546</f>
        <v>0</v>
      </c>
      <c r="F87" s="367">
        <f t="shared" si="1"/>
        <v>0</v>
      </c>
      <c r="G87" s="368">
        <f>+[4]OTCHET!G506+[4]OTCHET!G515+[4]OTCHET!G519+[4]OTCHET!G546</f>
        <v>0</v>
      </c>
      <c r="H87" s="369">
        <f>+[4]OTCHET!H506+[4]OTCHET!H515+[4]OTCHET!H519+[4]OTCHET!H546</f>
        <v>0</v>
      </c>
      <c r="I87" s="369">
        <f>+[4]OTCHET!I506+[4]OTCHET!I515+[4]OTCHET!I519+[4]OTCHET!I546</f>
        <v>0</v>
      </c>
      <c r="J87" s="370">
        <f>+[4]OTCHET!J506+[4]OTCHET!J515+[4]OTCHET!J519+[4]OTCHET!J546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+[4]OTCHET!E524+[4]OTCHET!E527+[4]OTCHET!E547</f>
        <v>0</v>
      </c>
      <c r="F88" s="382">
        <f t="shared" si="1"/>
        <v>-937</v>
      </c>
      <c r="G88" s="383">
        <f>+[4]OTCHET!G524+[4]OTCHET!G527+[4]OTCHET!G547</f>
        <v>-1537</v>
      </c>
      <c r="H88" s="384">
        <f>+[4]OTCHET!H524+[4]OTCHET!H527+[4]OTCHET!H547</f>
        <v>0</v>
      </c>
      <c r="I88" s="384">
        <f>+[4]OTCHET!I524+[4]OTCHET!I527+[4]OTCHET!I547</f>
        <v>0</v>
      </c>
      <c r="J88" s="385">
        <f>+[4]OTCHET!J524+[4]OTCHET!J527+[4]OTCHET!J547</f>
        <v>600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[4]OTCHET!E534</f>
        <v>0</v>
      </c>
      <c r="F89" s="299">
        <f t="shared" ref="F89:F96" si="12">+G89+H89+I89+J89</f>
        <v>0</v>
      </c>
      <c r="G89" s="300">
        <f>[4]OTCHET!G534</f>
        <v>0</v>
      </c>
      <c r="H89" s="301">
        <f>[4]OTCHET!H534</f>
        <v>0</v>
      </c>
      <c r="I89" s="301">
        <f>[4]OTCHET!I534</f>
        <v>0</v>
      </c>
      <c r="J89" s="302">
        <f>[4]OTCHET!J534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+[4]OTCHET!E570+[4]OTCHET!E571+[4]OTCHET!E572+[4]OTCHET!E573+[4]OTCHET!E574+[4]OTCHET!E575</f>
        <v>0</v>
      </c>
      <c r="F90" s="304">
        <f t="shared" si="12"/>
        <v>0</v>
      </c>
      <c r="G90" s="305">
        <f>+[4]OTCHET!G570+[4]OTCHET!G571+[4]OTCHET!G572+[4]OTCHET!G573+[4]OTCHET!G574+[4]OTCHET!G575</f>
        <v>0</v>
      </c>
      <c r="H90" s="306">
        <f>+[4]OTCHET!H570+[4]OTCHET!H571+[4]OTCHET!H572+[4]OTCHET!H573+[4]OTCHET!H574+[4]OTCHET!H575</f>
        <v>0</v>
      </c>
      <c r="I90" s="306">
        <f>+[4]OTCHET!I570+[4]OTCHET!I571+[4]OTCHET!I572+[4]OTCHET!I573+[4]OTCHET!I574+[4]OTCHET!I575</f>
        <v>0</v>
      </c>
      <c r="J90" s="307">
        <f>+[4]OTCHET!J570+[4]OTCHET!J571+[4]OTCHET!J572+[4]OTCHET!J573+[4]OTCHET!J574+[4]OTCHET!J575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+[4]OTCHET!E576+[4]OTCHET!E577+[4]OTCHET!E578+[4]OTCHET!E579+[4]OTCHET!E580+[4]OTCHET!E581+[4]OTCHET!E582</f>
        <v>0</v>
      </c>
      <c r="F91" s="168">
        <f t="shared" si="12"/>
        <v>-36</v>
      </c>
      <c r="G91" s="169">
        <f>+[4]OTCHET!G576+[4]OTCHET!G577+[4]OTCHET!G578+[4]OTCHET!G579+[4]OTCHET!G580+[4]OTCHET!G581+[4]OTCHET!G582</f>
        <v>0</v>
      </c>
      <c r="H91" s="170">
        <f>+[4]OTCHET!H576+[4]OTCHET!H577+[4]OTCHET!H578+[4]OTCHET!H579+[4]OTCHET!H580+[4]OTCHET!H581+[4]OTCHET!H582</f>
        <v>0</v>
      </c>
      <c r="I91" s="170">
        <f>+[4]OTCHET!I576+[4]OTCHET!I577+[4]OTCHET!I578+[4]OTCHET!I579+[4]OTCHET!I580+[4]OTCHET!I581+[4]OTCHET!I582</f>
        <v>-36</v>
      </c>
      <c r="J91" s="171">
        <f>+[4]OTCHET!J576+[4]OTCHET!J577+[4]OTCHET!J578+[4]OTCHET!J579+[4]OTCHET!J580+[4]OTCHET!J581+[4]OTCHET!J582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+[4]OTCHET!E583</f>
        <v>0</v>
      </c>
      <c r="F92" s="168">
        <f t="shared" si="12"/>
        <v>0</v>
      </c>
      <c r="G92" s="169">
        <f>+[4]OTCHET!G583</f>
        <v>0</v>
      </c>
      <c r="H92" s="170">
        <f>+[4]OTCHET!H583</f>
        <v>0</v>
      </c>
      <c r="I92" s="170">
        <f>+[4]OTCHET!I583</f>
        <v>0</v>
      </c>
      <c r="J92" s="171">
        <f>+[4]OTCHET!J583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+[4]OTCHET!E590+[4]OTCHET!E591</f>
        <v>0</v>
      </c>
      <c r="F93" s="168">
        <f t="shared" si="12"/>
        <v>0</v>
      </c>
      <c r="G93" s="169">
        <f>+[4]OTCHET!G590+[4]OTCHET!G591</f>
        <v>0</v>
      </c>
      <c r="H93" s="170">
        <f>+[4]OTCHET!H590+[4]OTCHET!H591</f>
        <v>0</v>
      </c>
      <c r="I93" s="170">
        <f>+[4]OTCHET!I590+[4]OTCHET!I591</f>
        <v>0</v>
      </c>
      <c r="J93" s="171">
        <f>+[4]OTCHET!J590+[4]OTCHET!J591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+[4]OTCHET!E592+[4]OTCHET!E593</f>
        <v>0</v>
      </c>
      <c r="F94" s="168">
        <f t="shared" si="12"/>
        <v>0</v>
      </c>
      <c r="G94" s="169">
        <f>+[4]OTCHET!G592+[4]OTCHET!G593</f>
        <v>0</v>
      </c>
      <c r="H94" s="170">
        <f>+[4]OTCHET!H592+[4]OTCHET!H593</f>
        <v>0</v>
      </c>
      <c r="I94" s="170">
        <f>+[4]OTCHET!I592+[4]OTCHET!I593</f>
        <v>0</v>
      </c>
      <c r="J94" s="171">
        <f>+[4]OTCHET!J592+[4]OTCHET!J593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[4]OTCHET!E594</f>
        <v>0</v>
      </c>
      <c r="F95" s="120">
        <f t="shared" si="12"/>
        <v>0</v>
      </c>
      <c r="G95" s="121">
        <f>[4]OTCHET!G594</f>
        <v>320</v>
      </c>
      <c r="H95" s="122">
        <f>[4]OTCHET!H594</f>
        <v>0</v>
      </c>
      <c r="I95" s="122">
        <f>[4]OTCHET!I594</f>
        <v>-320</v>
      </c>
      <c r="J95" s="123">
        <f>[4]OTCHET!J594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+[4]OTCHET!E597</f>
        <v>0</v>
      </c>
      <c r="F96" s="396">
        <f t="shared" si="12"/>
        <v>0</v>
      </c>
      <c r="G96" s="397">
        <f>+[4]OTCHET!G597</f>
        <v>0</v>
      </c>
      <c r="H96" s="398">
        <f>+[4]OTCHET!H597</f>
        <v>0</v>
      </c>
      <c r="I96" s="398">
        <f>+[4]OTCHET!I597</f>
        <v>0</v>
      </c>
      <c r="J96" s="399">
        <f>+[4]OTCHET!J597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+[4]OTCHET!H608</f>
        <v>0</v>
      </c>
      <c r="C107" s="421"/>
      <c r="D107" s="421"/>
      <c r="E107" s="426"/>
      <c r="F107" s="19"/>
      <c r="G107" s="427">
        <f>+[4]OTCHET!E608</f>
        <v>0</v>
      </c>
      <c r="H107" s="427">
        <f>+[4]OTCHET!F608</f>
        <v>0</v>
      </c>
      <c r="I107" s="428"/>
      <c r="J107" s="429" t="str">
        <f>+[4]OTCHET!B608</f>
        <v>31.03.2024г.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ПЛОВДИВ</v>
      </c>
      <c r="C11" s="22"/>
      <c r="D11" s="22"/>
      <c r="E11" s="23" t="s">
        <v>0</v>
      </c>
      <c r="F11" s="24">
        <f>[5]OTCHET!F9</f>
        <v>45777</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0</v>
      </c>
      <c r="F15" s="41" t="str">
        <f>[5]OTCHET!F15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160000</v>
      </c>
      <c r="F22" s="102">
        <f t="shared" si="0"/>
        <v>83564</v>
      </c>
      <c r="G22" s="103">
        <f t="shared" si="0"/>
        <v>83544</v>
      </c>
      <c r="H22" s="104">
        <f t="shared" si="0"/>
        <v>0</v>
      </c>
      <c r="I22" s="104">
        <f t="shared" si="0"/>
        <v>820</v>
      </c>
      <c r="J22" s="105">
        <f t="shared" si="0"/>
        <v>-800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50390</v>
      </c>
      <c r="G25" s="128">
        <f t="shared" ref="G25:M25" si="2">+G26+G30+G31+G32+G33</f>
        <v>50370</v>
      </c>
      <c r="H25" s="129">
        <f>+H26+H30+H31+H32+H33</f>
        <v>0</v>
      </c>
      <c r="I25" s="129">
        <f>+I26+I30+I31+I32+I33</f>
        <v>820</v>
      </c>
      <c r="J25" s="130">
        <f>+J26+J30+J31+J32+J33</f>
        <v>-800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[5]OTCHET!E74</f>
        <v>0</v>
      </c>
      <c r="F26" s="133">
        <f t="shared" si="1"/>
        <v>0</v>
      </c>
      <c r="G26" s="134">
        <f>[5]OTCHET!G74</f>
        <v>0</v>
      </c>
      <c r="H26" s="135">
        <f>[5]OTCHET!H74</f>
        <v>0</v>
      </c>
      <c r="I26" s="135">
        <f>[5]OTCHET!I74</f>
        <v>0</v>
      </c>
      <c r="J26" s="136">
        <f>[5]OTCHET!J74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[5]OTCHET!E75</f>
        <v>0</v>
      </c>
      <c r="F27" s="140">
        <f t="shared" si="1"/>
        <v>0</v>
      </c>
      <c r="G27" s="141">
        <f>[5]OTCHET!G75</f>
        <v>0</v>
      </c>
      <c r="H27" s="142">
        <f>[5]OTCHET!H75</f>
        <v>0</v>
      </c>
      <c r="I27" s="142">
        <f>[5]OTCHET!I75</f>
        <v>0</v>
      </c>
      <c r="J27" s="143">
        <f>[5]OTCHET!J75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[5]OTCHET!E77</f>
        <v>0</v>
      </c>
      <c r="F28" s="148">
        <f t="shared" si="1"/>
        <v>0</v>
      </c>
      <c r="G28" s="149">
        <f>[5]OTCHET!G77</f>
        <v>0</v>
      </c>
      <c r="H28" s="150">
        <f>[5]OTCHET!H77</f>
        <v>0</v>
      </c>
      <c r="I28" s="150">
        <f>[5]OTCHET!I77</f>
        <v>0</v>
      </c>
      <c r="J28" s="151">
        <f>[5]OTCHET!J77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[5]OTCHET!E90+[5]OTCHET!E93+[5]OTCHET!E94</f>
        <v>140000</v>
      </c>
      <c r="F30" s="162">
        <f t="shared" si="1"/>
        <v>46159</v>
      </c>
      <c r="G30" s="163">
        <f>[5]OTCHET!G90+[5]OTCHET!G93+[5]OTCHET!G94</f>
        <v>46159</v>
      </c>
      <c r="H30" s="164">
        <f>[5]OTCHET!H90+[5]OTCHET!H93+[5]OTCHET!H94</f>
        <v>0</v>
      </c>
      <c r="I30" s="164">
        <f>[5]OTCHET!I90+[5]OTCHET!I93+[5]OTCHET!I94</f>
        <v>0</v>
      </c>
      <c r="J30" s="165">
        <f>[5]OTCHET!J90+[5]OTCHET!J93+[5]OTCHET!J94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[5]OTCHET!E106</f>
        <v>20000</v>
      </c>
      <c r="F31" s="168">
        <f t="shared" si="1"/>
        <v>3773</v>
      </c>
      <c r="G31" s="169">
        <f>[5]OTCHET!G106</f>
        <v>3771</v>
      </c>
      <c r="H31" s="170">
        <f>[5]OTCHET!H106</f>
        <v>0</v>
      </c>
      <c r="I31" s="170">
        <f>[5]OTCHET!I106</f>
        <v>0</v>
      </c>
      <c r="J31" s="171">
        <f>[5]OTCHET!J106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[5]OTCHET!E110+[5]OTCHET!E119+[5]OTCHET!E135+[5]OTCHET!E136</f>
        <v>0</v>
      </c>
      <c r="F32" s="168">
        <f t="shared" si="1"/>
        <v>458</v>
      </c>
      <c r="G32" s="169">
        <f>[5]OTCHET!G110+[5]OTCHET!G119+[5]OTCHET!G135+[5]OTCHET!G136</f>
        <v>440</v>
      </c>
      <c r="H32" s="170">
        <f>[5]OTCHET!H110+[5]OTCHET!H119+[5]OTCHET!H135+[5]OTCHET!H136</f>
        <v>0</v>
      </c>
      <c r="I32" s="170">
        <f>[5]OTCHET!I110+[5]OTCHET!I119+[5]OTCHET!I135+[5]OTCHET!I136</f>
        <v>820</v>
      </c>
      <c r="J32" s="171">
        <f>[5]OTCHET!J110+[5]OTCHET!J119+[5]OTCHET!J135+[5]OTCHET!J136</f>
        <v>-802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[5]OTCHET!E123</f>
        <v>0</v>
      </c>
      <c r="F33" s="120">
        <f t="shared" si="1"/>
        <v>0</v>
      </c>
      <c r="G33" s="121">
        <f>[5]OTCHET!G123</f>
        <v>0</v>
      </c>
      <c r="H33" s="122">
        <f>[5]OTCHET!H123</f>
        <v>0</v>
      </c>
      <c r="I33" s="122">
        <f>[5]OTCHET!I123</f>
        <v>0</v>
      </c>
      <c r="J33" s="123">
        <f>[5]OTCHET!J123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+[5]OTCHET!E137</f>
        <v>0</v>
      </c>
      <c r="F36" s="191">
        <f t="shared" si="1"/>
        <v>0</v>
      </c>
      <c r="G36" s="192">
        <f>+[5]OTCHET!G137</f>
        <v>0</v>
      </c>
      <c r="H36" s="193">
        <f>+[5]OTCHET!H137</f>
        <v>0</v>
      </c>
      <c r="I36" s="193">
        <f>+[5]OTCHET!I137</f>
        <v>0</v>
      </c>
      <c r="J36" s="194">
        <f>+[5]OTCHET!J137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[5]OTCHET!E140+[5]OTCHET!E149+[5]OTCHET!E158</f>
        <v>0</v>
      </c>
      <c r="F37" s="199">
        <f t="shared" si="1"/>
        <v>33174</v>
      </c>
      <c r="G37" s="200">
        <f>[5]OTCHET!G140+[5]OTCHET!G149+[5]OTCHET!G158</f>
        <v>33174</v>
      </c>
      <c r="H37" s="201">
        <f>[5]OTCHET!H140+[5]OTCHET!H149+[5]OTCHET!H158</f>
        <v>0</v>
      </c>
      <c r="I37" s="201">
        <f>[5]OTCHET!I140+[5]OTCHET!I149+[5]OTCHET!I158</f>
        <v>0</v>
      </c>
      <c r="J37" s="202">
        <f>[5]OTCHET!J140+[5]OTCHET!J149+[5]OTCHET!J158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1705526</v>
      </c>
      <c r="F38" s="209">
        <f t="shared" si="3"/>
        <v>492948</v>
      </c>
      <c r="G38" s="210">
        <f t="shared" si="3"/>
        <v>350174</v>
      </c>
      <c r="H38" s="211">
        <f t="shared" si="3"/>
        <v>0</v>
      </c>
      <c r="I38" s="211">
        <f t="shared" si="3"/>
        <v>726</v>
      </c>
      <c r="J38" s="212">
        <f t="shared" si="3"/>
        <v>142048</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1495476</v>
      </c>
      <c r="F39" s="221">
        <f t="shared" si="4"/>
        <v>450489</v>
      </c>
      <c r="G39" s="222">
        <f t="shared" si="4"/>
        <v>308441</v>
      </c>
      <c r="H39" s="223">
        <f t="shared" si="4"/>
        <v>0</v>
      </c>
      <c r="I39" s="223">
        <f t="shared" si="4"/>
        <v>0</v>
      </c>
      <c r="J39" s="224">
        <f t="shared" si="4"/>
        <v>142048</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[5]OTCHET!E187</f>
        <v>1115136</v>
      </c>
      <c r="F40" s="229">
        <f t="shared" si="1"/>
        <v>329849</v>
      </c>
      <c r="G40" s="230">
        <f>[5]OTCHET!G187</f>
        <v>292515</v>
      </c>
      <c r="H40" s="231">
        <f>[5]OTCHET!H187</f>
        <v>0</v>
      </c>
      <c r="I40" s="231">
        <f>[5]OTCHET!I187</f>
        <v>0</v>
      </c>
      <c r="J40" s="232">
        <f>[5]OTCHET!J187</f>
        <v>37334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[5]OTCHET!E190</f>
        <v>26766</v>
      </c>
      <c r="F41" s="237">
        <f t="shared" si="1"/>
        <v>16313</v>
      </c>
      <c r="G41" s="238">
        <f>[5]OTCHET!G190</f>
        <v>15926</v>
      </c>
      <c r="H41" s="239">
        <f>[5]OTCHET!H190</f>
        <v>0</v>
      </c>
      <c r="I41" s="239">
        <f>[5]OTCHET!I190</f>
        <v>0</v>
      </c>
      <c r="J41" s="240">
        <f>[5]OTCHET!J190</f>
        <v>387</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+[5]OTCHET!E196+[5]OTCHET!E204</f>
        <v>353574</v>
      </c>
      <c r="F42" s="244">
        <f t="shared" si="1"/>
        <v>104327</v>
      </c>
      <c r="G42" s="245">
        <f>+[5]OTCHET!G196+[5]OTCHET!G204</f>
        <v>0</v>
      </c>
      <c r="H42" s="246">
        <f>+[5]OTCHET!H196+[5]OTCHET!H204</f>
        <v>0</v>
      </c>
      <c r="I42" s="246">
        <f>+[5]OTCHET!I196+[5]OTCHET!I204</f>
        <v>0</v>
      </c>
      <c r="J42" s="247">
        <f>+[5]OTCHET!J196+[5]OTCHET!J204</f>
        <v>104327</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+[5]OTCHET!E205+[5]OTCHET!E223+[5]OTCHET!E274</f>
        <v>201250</v>
      </c>
      <c r="F43" s="250">
        <f t="shared" si="1"/>
        <v>42459</v>
      </c>
      <c r="G43" s="251">
        <f>+[5]OTCHET!G205+[5]OTCHET!G223+[5]OTCHET!G274</f>
        <v>41733</v>
      </c>
      <c r="H43" s="252">
        <f>+[5]OTCHET!H205+[5]OTCHET!H223+[5]OTCHET!H274</f>
        <v>0</v>
      </c>
      <c r="I43" s="252">
        <f>+[5]OTCHET!I205+[5]OTCHET!I223+[5]OTCHET!I274</f>
        <v>726</v>
      </c>
      <c r="J43" s="253">
        <f>+[5]OTCHET!J205+[5]OTCHET!J223+[5]OTCHET!J274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+[5]OTCHET!E227+[5]OTCHET!E233+[5]OTCHET!E236+[5]OTCHET!E237+[5]OTCHET!E238+[5]OTCHET!E239+[5]OTCHET!E243</f>
        <v>0</v>
      </c>
      <c r="F44" s="120">
        <f t="shared" si="1"/>
        <v>0</v>
      </c>
      <c r="G44" s="121">
        <f>+[5]OTCHET!G227+[5]OTCHET!G233+[5]OTCHET!G236+[5]OTCHET!G237+[5]OTCHET!G238+[5]OTCHET!G239+[5]OTCHET!G243</f>
        <v>0</v>
      </c>
      <c r="H44" s="122">
        <f>+[5]OTCHET!H227+[5]OTCHET!H233+[5]OTCHET!H236+[5]OTCHET!H237+[5]OTCHET!H238+[5]OTCHET!H239+[5]OTCHET!H243</f>
        <v>0</v>
      </c>
      <c r="I44" s="122">
        <f>+[5]OTCHET!I227+[5]OTCHET!I233+[5]OTCHET!I236+[5]OTCHET!I237+[5]OTCHET!I238+[5]OTCHET!I239+[5]OTCHET!I243</f>
        <v>0</v>
      </c>
      <c r="J44" s="123">
        <f>+[5]OTCHET!J227+[5]OTCHET!J233+[5]OTCHET!J236+[5]OTCHET!J237+[5]OTCHET!J238+[5]OTCHET!J239+[5]OTCHET!J243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+[5]OTCHET!E236+[5]OTCHET!E237+[5]OTCHET!E238+[5]OTCHET!E239+[5]OTCHET!E246+[5]OTCHET!E247+[5]OTCHET!E251</f>
        <v>0</v>
      </c>
      <c r="F45" s="256">
        <f t="shared" si="1"/>
        <v>0</v>
      </c>
      <c r="G45" s="257">
        <f>+[5]OTCHET!G236+[5]OTCHET!G237+[5]OTCHET!G238+[5]OTCHET!G239+[5]OTCHET!G246+[5]OTCHET!G247+[5]OTCHET!G251</f>
        <v>0</v>
      </c>
      <c r="H45" s="258">
        <f>+[5]OTCHET!H236+[5]OTCHET!H237+[5]OTCHET!H238+[5]OTCHET!H239+[5]OTCHET!H246+[5]OTCHET!H247+[5]OTCHET!H251</f>
        <v>0</v>
      </c>
      <c r="I45" s="259">
        <f>+[5]OTCHET!I236+[5]OTCHET!I237+[5]OTCHET!I238+[5]OTCHET!I239+[5]OTCHET!I246+[5]OTCHET!I247+[5]OTCHET!I251</f>
        <v>0</v>
      </c>
      <c r="J45" s="260">
        <f>+[5]OTCHET!J236+[5]OTCHET!J237+[5]OTCHET!J238+[5]OTCHET!J239+[5]OTCHET!J246+[5]OTCHET!J247+[5]OTCHET!J251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+[5]OTCHET!E258+[5]OTCHET!E259+[5]OTCHET!E260+[5]OTCHET!E261</f>
        <v>0</v>
      </c>
      <c r="F46" s="250">
        <f t="shared" si="1"/>
        <v>0</v>
      </c>
      <c r="G46" s="251">
        <f>+[5]OTCHET!G258+[5]OTCHET!G259+[5]OTCHET!G260+[5]OTCHET!G261</f>
        <v>0</v>
      </c>
      <c r="H46" s="252">
        <f>+[5]OTCHET!H258+[5]OTCHET!H259+[5]OTCHET!H260+[5]OTCHET!H261</f>
        <v>0</v>
      </c>
      <c r="I46" s="252">
        <f>+[5]OTCHET!I258+[5]OTCHET!I259+[5]OTCHET!I260+[5]OTCHET!I261</f>
        <v>0</v>
      </c>
      <c r="J46" s="253">
        <f>+[5]OTCHET!J258+[5]OTCHET!J259+[5]OTCHET!J260+[5]OTCHET!J261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+[5]OTCHET!E259</f>
        <v>0</v>
      </c>
      <c r="F47" s="256">
        <f t="shared" si="1"/>
        <v>0</v>
      </c>
      <c r="G47" s="257">
        <f>+[5]OTCHET!G259</f>
        <v>0</v>
      </c>
      <c r="H47" s="258">
        <f>+[5]OTCHET!H259</f>
        <v>0</v>
      </c>
      <c r="I47" s="259">
        <f>+[5]OTCHET!I259</f>
        <v>0</v>
      </c>
      <c r="J47" s="260">
        <f>+[5]OTCHET!J259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+[5]OTCHET!E268+[5]OTCHET!E272+[5]OTCHET!E273</f>
        <v>0</v>
      </c>
      <c r="F48" s="168">
        <f t="shared" si="1"/>
        <v>0</v>
      </c>
      <c r="G48" s="163">
        <f>+[5]OTCHET!G268+[5]OTCHET!G272+[5]OTCHET!G273</f>
        <v>0</v>
      </c>
      <c r="H48" s="164">
        <f>+[5]OTCHET!H268+[5]OTCHET!H272+[5]OTCHET!H273</f>
        <v>0</v>
      </c>
      <c r="I48" s="164">
        <f>+[5]OTCHET!I268+[5]OTCHET!I272+[5]OTCHET!I273</f>
        <v>0</v>
      </c>
      <c r="J48" s="165">
        <f>+[5]OTCHET!J268+[5]OTCHET!J272+[5]OTCHET!J273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[5]OTCHET!E278+[5]OTCHET!E279+[5]OTCHET!E287+[5]OTCHET!E290</f>
        <v>8800</v>
      </c>
      <c r="F49" s="168">
        <f t="shared" si="1"/>
        <v>0</v>
      </c>
      <c r="G49" s="169">
        <f>[5]OTCHET!G278+[5]OTCHET!G279+[5]OTCHET!G287+[5]OTCHET!G290</f>
        <v>0</v>
      </c>
      <c r="H49" s="170">
        <f>[5]OTCHET!H278+[5]OTCHET!H279+[5]OTCHET!H287+[5]OTCHET!H290</f>
        <v>0</v>
      </c>
      <c r="I49" s="170">
        <f>[5]OTCHET!I278+[5]OTCHET!I279+[5]OTCHET!I287+[5]OTCHET!I290</f>
        <v>0</v>
      </c>
      <c r="J49" s="171">
        <f>[5]OTCHET!J278+[5]OTCHET!J279+[5]OTCHET!J287+[5]OTCHET!J290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+[5]OTCHET!E291</f>
        <v>0</v>
      </c>
      <c r="F50" s="168">
        <f t="shared" si="1"/>
        <v>0</v>
      </c>
      <c r="G50" s="169">
        <f>+[5]OTCHET!G291</f>
        <v>0</v>
      </c>
      <c r="H50" s="170">
        <f>+[5]OTCHET!H291</f>
        <v>0</v>
      </c>
      <c r="I50" s="170">
        <f>+[5]OTCHET!I291</f>
        <v>0</v>
      </c>
      <c r="J50" s="171">
        <f>+[5]OTCHET!J291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+[5]OTCHET!E275</f>
        <v>0</v>
      </c>
      <c r="F51" s="120">
        <f>+G51+H51+I51+J51</f>
        <v>0</v>
      </c>
      <c r="G51" s="121">
        <f>+[5]OTCHET!G275</f>
        <v>0</v>
      </c>
      <c r="H51" s="122">
        <f>+[5]OTCHET!H275</f>
        <v>0</v>
      </c>
      <c r="I51" s="122">
        <f>+[5]OTCHET!I275</f>
        <v>0</v>
      </c>
      <c r="J51" s="123">
        <f>+[5]OTCHET!J275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+[5]OTCHET!E296</f>
        <v>0</v>
      </c>
      <c r="F52" s="120">
        <f t="shared" si="1"/>
        <v>0</v>
      </c>
      <c r="G52" s="121">
        <f>+[5]OTCHET!G296</f>
        <v>0</v>
      </c>
      <c r="H52" s="122">
        <f>+[5]OTCHET!H296</f>
        <v>0</v>
      </c>
      <c r="I52" s="122">
        <f>+[5]OTCHET!I296</f>
        <v>0</v>
      </c>
      <c r="J52" s="123">
        <f>+[5]OTCHET!J296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[5]OTCHET!E297</f>
        <v>0</v>
      </c>
      <c r="F53" s="267">
        <f t="shared" si="1"/>
        <v>0</v>
      </c>
      <c r="G53" s="268">
        <f>[5]OTCHET!G297</f>
        <v>0</v>
      </c>
      <c r="H53" s="269">
        <f>[5]OTCHET!H297</f>
        <v>0</v>
      </c>
      <c r="I53" s="269">
        <f>[5]OTCHET!I297</f>
        <v>0</v>
      </c>
      <c r="J53" s="270">
        <f>[5]OTCHET!J297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[5]OTCHET!E299</f>
        <v>0</v>
      </c>
      <c r="F54" s="275">
        <f t="shared" si="1"/>
        <v>0</v>
      </c>
      <c r="G54" s="276">
        <f>[5]OTCHET!G299</f>
        <v>0</v>
      </c>
      <c r="H54" s="277">
        <f>[5]OTCHET!H299</f>
        <v>0</v>
      </c>
      <c r="I54" s="277">
        <f>[5]OTCHET!I299</f>
        <v>0</v>
      </c>
      <c r="J54" s="278">
        <f>[5]OTCHET!J299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+[5]OTCHET!E300</f>
        <v>0</v>
      </c>
      <c r="F55" s="284">
        <f t="shared" si="1"/>
        <v>0</v>
      </c>
      <c r="G55" s="285">
        <f>+[5]OTCHET!G300</f>
        <v>0</v>
      </c>
      <c r="H55" s="286">
        <f>+[5]OTCHET!H300</f>
        <v>0</v>
      </c>
      <c r="I55" s="286">
        <f>+[5]OTCHET!I300</f>
        <v>0</v>
      </c>
      <c r="J55" s="287">
        <f>+[5]OTCHET!J300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1545526</v>
      </c>
      <c r="F56" s="293">
        <f t="shared" si="5"/>
        <v>391720</v>
      </c>
      <c r="G56" s="294">
        <f t="shared" si="5"/>
        <v>249672</v>
      </c>
      <c r="H56" s="295">
        <f t="shared" si="5"/>
        <v>0</v>
      </c>
      <c r="I56" s="296">
        <f t="shared" si="5"/>
        <v>0</v>
      </c>
      <c r="J56" s="297">
        <f t="shared" si="5"/>
        <v>142048</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+[5]OTCHET!E364+[5]OTCHET!E378+[5]OTCHET!E391</f>
        <v>0</v>
      </c>
      <c r="F57" s="299">
        <f t="shared" si="1"/>
        <v>0</v>
      </c>
      <c r="G57" s="300">
        <f>+[5]OTCHET!G364+[5]OTCHET!G378+[5]OTCHET!G391</f>
        <v>0</v>
      </c>
      <c r="H57" s="301">
        <f>+[5]OTCHET!H364+[5]OTCHET!H378+[5]OTCHET!H391</f>
        <v>0</v>
      </c>
      <c r="I57" s="301">
        <f>+[5]OTCHET!I364+[5]OTCHET!I378+[5]OTCHET!I391</f>
        <v>0</v>
      </c>
      <c r="J57" s="302">
        <f>+[5]OTCHET!J364+[5]OTCHET!J378+[5]OTCHET!J391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+[5]OTCHET!E386+[5]OTCHET!E394+[5]OTCHET!E399+[5]OTCHET!E402+[5]OTCHET!E405+[5]OTCHET!E408+[5]OTCHET!E409+[5]OTCHET!E412+[5]OTCHET!E425+[5]OTCHET!E426+[5]OTCHET!E427+[5]OTCHET!E428+[5]OTCHET!E429</f>
        <v>1545526</v>
      </c>
      <c r="F58" s="304">
        <f t="shared" si="1"/>
        <v>249672</v>
      </c>
      <c r="G58" s="305">
        <f>+[5]OTCHET!G386+[5]OTCHET!G394+[5]OTCHET!G399+[5]OTCHET!G402+[5]OTCHET!G405+[5]OTCHET!G408+[5]OTCHET!G409+[5]OTCHET!G412+[5]OTCHET!G425+[5]OTCHET!G426+[5]OTCHET!G427+[5]OTCHET!G428+[5]OTCHET!G429</f>
        <v>249672</v>
      </c>
      <c r="H58" s="306">
        <f>+[5]OTCHET!H386+[5]OTCHET!H394+[5]OTCHET!H399+[5]OTCHET!H402+[5]OTCHET!H405+[5]OTCHET!H408+[5]OTCHET!H409+[5]OTCHET!H412+[5]OTCHET!H425+[5]OTCHET!H426+[5]OTCHET!H427+[5]OTCHET!H428+[5]OTCHET!H429</f>
        <v>0</v>
      </c>
      <c r="I58" s="306">
        <f>+[5]OTCHET!I386+[5]OTCHET!I394+[5]OTCHET!I399+[5]OTCHET!I402+[5]OTCHET!I405+[5]OTCHET!I408+[5]OTCHET!I409+[5]OTCHET!I412+[5]OTCHET!I425+[5]OTCHET!I426+[5]OTCHET!I427+[5]OTCHET!I428+[5]OTCHET!I429</f>
        <v>0</v>
      </c>
      <c r="J58" s="307">
        <f>+[5]OTCHET!J386+[5]OTCHET!J394+[5]OTCHET!J399+[5]OTCHET!J402+[5]OTCHET!J405+[5]OTCHET!J408+[5]OTCHET!J409+[5]OTCHET!J412+[5]OTCHET!J425+[5]OTCHET!J426+[5]OTCHET!J427+[5]OTCHET!J428+[5]OTCHET!J429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+[5]OTCHET!E425+[5]OTCHET!E426+[5]OTCHET!E427+[5]OTCHET!E428+[5]OTCHET!E429</f>
        <v>0</v>
      </c>
      <c r="F59" s="309">
        <f t="shared" si="1"/>
        <v>0</v>
      </c>
      <c r="G59" s="310">
        <f>+[5]OTCHET!G425+[5]OTCHET!G426+[5]OTCHET!G427+[5]OTCHET!G428+[5]OTCHET!G429</f>
        <v>0</v>
      </c>
      <c r="H59" s="311">
        <f>+[5]OTCHET!H425+[5]OTCHET!H426+[5]OTCHET!H427+[5]OTCHET!H428+[5]OTCHET!H429</f>
        <v>0</v>
      </c>
      <c r="I59" s="311">
        <f>+[5]OTCHET!I425+[5]OTCHET!I426+[5]OTCHET!I427+[5]OTCHET!I428+[5]OTCHET!I429</f>
        <v>0</v>
      </c>
      <c r="J59" s="312">
        <f>+[5]OTCHET!J425+[5]OTCHET!J426+[5]OTCHET!J427+[5]OTCHET!J428+[5]OTCHET!J429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[5]OTCHET!E408</f>
        <v>0</v>
      </c>
      <c r="F60" s="316">
        <f t="shared" si="1"/>
        <v>0</v>
      </c>
      <c r="G60" s="317">
        <f>[5]OTCHET!G408</f>
        <v>0</v>
      </c>
      <c r="H60" s="318">
        <f>[5]OTCHET!H408</f>
        <v>0</v>
      </c>
      <c r="I60" s="318">
        <f>[5]OTCHET!I408</f>
        <v>0</v>
      </c>
      <c r="J60" s="319">
        <f>[5]OTCHET!J408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[5]OTCHET!E415</f>
        <v>0</v>
      </c>
      <c r="F62" s="199">
        <f t="shared" si="1"/>
        <v>142048</v>
      </c>
      <c r="G62" s="200">
        <f>[5]OTCHET!G415</f>
        <v>0</v>
      </c>
      <c r="H62" s="201">
        <f>[5]OTCHET!H415</f>
        <v>0</v>
      </c>
      <c r="I62" s="201">
        <f>[5]OTCHET!I415</f>
        <v>0</v>
      </c>
      <c r="J62" s="202">
        <f>[5]OTCHET!J415</f>
        <v>142048</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+[5]OTCHET!E252</f>
        <v>0</v>
      </c>
      <c r="F63" s="328">
        <f t="shared" si="1"/>
        <v>0</v>
      </c>
      <c r="G63" s="329">
        <f>+[5]OTCHET!G252</f>
        <v>0</v>
      </c>
      <c r="H63" s="330">
        <f>+[5]OTCHET!H252</f>
        <v>0</v>
      </c>
      <c r="I63" s="330">
        <f>+[5]OTCHET!I252</f>
        <v>0</v>
      </c>
      <c r="J63" s="331">
        <f>+[5]OTCHET!J252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-17664</v>
      </c>
      <c r="G64" s="337">
        <f t="shared" si="6"/>
        <v>-16958</v>
      </c>
      <c r="H64" s="338">
        <f t="shared" si="6"/>
        <v>0</v>
      </c>
      <c r="I64" s="338">
        <f t="shared" si="6"/>
        <v>94</v>
      </c>
      <c r="J64" s="339">
        <f t="shared" si="6"/>
        <v>-800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17664</v>
      </c>
      <c r="G66" s="349">
        <f t="shared" ref="G66:L66" si="8">SUM(+G68+G76+G77+G84+G85+G86+G89+G90+G91+G92+G93+G94+G95)</f>
        <v>16958</v>
      </c>
      <c r="H66" s="350">
        <f>SUM(+H68+H76+H77+H84+H85+H86+H89+H90+H91+H92+H93+H94+H95)</f>
        <v>0</v>
      </c>
      <c r="I66" s="350">
        <f>SUM(+I68+I76+I77+I84+I85+I86+I89+I90+I91+I92+I93+I94+I95)</f>
        <v>-94</v>
      </c>
      <c r="J66" s="351">
        <f>SUM(+J68+J76+J77+J84+J85+J86+J89+J90+J91+J92+J93+J94+J95)</f>
        <v>800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+[5]OTCHET!E485+[5]OTCHET!E486+[5]OTCHET!E489+[5]OTCHET!E490+[5]OTCHET!E493+[5]OTCHET!E494+[5]OTCHET!E498</f>
        <v>0</v>
      </c>
      <c r="F69" s="367">
        <f t="shared" si="1"/>
        <v>0</v>
      </c>
      <c r="G69" s="368">
        <f>+[5]OTCHET!G485+[5]OTCHET!G486+[5]OTCHET!G489+[5]OTCHET!G490+[5]OTCHET!G493+[5]OTCHET!G494+[5]OTCHET!G498</f>
        <v>0</v>
      </c>
      <c r="H69" s="369">
        <f>+[5]OTCHET!H485+[5]OTCHET!H486+[5]OTCHET!H489+[5]OTCHET!H490+[5]OTCHET!H493+[5]OTCHET!H494+[5]OTCHET!H498</f>
        <v>0</v>
      </c>
      <c r="I69" s="369">
        <f>+[5]OTCHET!I485+[5]OTCHET!I486+[5]OTCHET!I489+[5]OTCHET!I490+[5]OTCHET!I493+[5]OTCHET!I494+[5]OTCHET!I498</f>
        <v>0</v>
      </c>
      <c r="J69" s="370">
        <f>+[5]OTCHET!J485+[5]OTCHET!J486+[5]OTCHET!J489+[5]OTCHET!J490+[5]OTCHET!J493+[5]OTCHET!J494+[5]OTCHET!J498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+[5]OTCHET!E487+[5]OTCHET!E488+[5]OTCHET!E491+[5]OTCHET!E492+[5]OTCHET!E495+[5]OTCHET!E496+[5]OTCHET!E497+[5]OTCHET!E499</f>
        <v>0</v>
      </c>
      <c r="F70" s="375">
        <f t="shared" si="1"/>
        <v>0</v>
      </c>
      <c r="G70" s="376">
        <f>+[5]OTCHET!G487+[5]OTCHET!G488+[5]OTCHET!G491+[5]OTCHET!G492+[5]OTCHET!G495+[5]OTCHET!G496+[5]OTCHET!G497+[5]OTCHET!G499</f>
        <v>0</v>
      </c>
      <c r="H70" s="377">
        <f>+[5]OTCHET!H487+[5]OTCHET!H488+[5]OTCHET!H491+[5]OTCHET!H492+[5]OTCHET!H495+[5]OTCHET!H496+[5]OTCHET!H497+[5]OTCHET!H499</f>
        <v>0</v>
      </c>
      <c r="I70" s="377">
        <f>+[5]OTCHET!I487+[5]OTCHET!I488+[5]OTCHET!I491+[5]OTCHET!I492+[5]OTCHET!I495+[5]OTCHET!I496+[5]OTCHET!I497+[5]OTCHET!I499</f>
        <v>0</v>
      </c>
      <c r="J70" s="378">
        <f>+[5]OTCHET!J487+[5]OTCHET!J488+[5]OTCHET!J491+[5]OTCHET!J492+[5]OTCHET!J495+[5]OTCHET!J496+[5]OTCHET!J497+[5]OTCHET!J499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+[5]OTCHET!E500</f>
        <v>0</v>
      </c>
      <c r="F71" s="375">
        <f t="shared" si="1"/>
        <v>0</v>
      </c>
      <c r="G71" s="376">
        <f>+[5]OTCHET!G500</f>
        <v>0</v>
      </c>
      <c r="H71" s="377">
        <f>+[5]OTCHET!H500</f>
        <v>0</v>
      </c>
      <c r="I71" s="377">
        <f>+[5]OTCHET!I500</f>
        <v>0</v>
      </c>
      <c r="J71" s="378">
        <f>+[5]OTCHET!J500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+[5]OTCHET!E505</f>
        <v>0</v>
      </c>
      <c r="F72" s="375">
        <f t="shared" si="1"/>
        <v>0</v>
      </c>
      <c r="G72" s="376">
        <f>+[5]OTCHET!G505</f>
        <v>0</v>
      </c>
      <c r="H72" s="377">
        <f>+[5]OTCHET!H505</f>
        <v>0</v>
      </c>
      <c r="I72" s="377">
        <f>+[5]OTCHET!I505</f>
        <v>0</v>
      </c>
      <c r="J72" s="378">
        <f>+[5]OTCHET!J505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+[5]OTCHET!E545</f>
        <v>0</v>
      </c>
      <c r="F73" s="375">
        <f t="shared" si="1"/>
        <v>0</v>
      </c>
      <c r="G73" s="376">
        <f>+[5]OTCHET!G545</f>
        <v>0</v>
      </c>
      <c r="H73" s="377">
        <f>+[5]OTCHET!H545</f>
        <v>0</v>
      </c>
      <c r="I73" s="377">
        <f>+[5]OTCHET!I545</f>
        <v>0</v>
      </c>
      <c r="J73" s="378">
        <f>+[5]OTCHET!J545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+[5]OTCHET!E584+[5]OTCHET!E585</f>
        <v>0</v>
      </c>
      <c r="F74" s="375">
        <f t="shared" si="1"/>
        <v>0</v>
      </c>
      <c r="G74" s="376">
        <f>+[5]OTCHET!G584+[5]OTCHET!G585</f>
        <v>0</v>
      </c>
      <c r="H74" s="377">
        <f>+[5]OTCHET!H584+[5]OTCHET!H585</f>
        <v>0</v>
      </c>
      <c r="I74" s="377">
        <f>+[5]OTCHET!I584+[5]OTCHET!I585</f>
        <v>0</v>
      </c>
      <c r="J74" s="378">
        <f>+[5]OTCHET!J584+[5]OTCHET!J585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+[5]OTCHET!E586+[5]OTCHET!E587+[5]OTCHET!E588</f>
        <v>0</v>
      </c>
      <c r="F75" s="382">
        <f t="shared" si="1"/>
        <v>0</v>
      </c>
      <c r="G75" s="383">
        <f>+[5]OTCHET!G586+[5]OTCHET!G587+[5]OTCHET!G588</f>
        <v>0</v>
      </c>
      <c r="H75" s="384">
        <f>+[5]OTCHET!H586+[5]OTCHET!H587+[5]OTCHET!H588</f>
        <v>0</v>
      </c>
      <c r="I75" s="384">
        <f>+[5]OTCHET!I586+[5]OTCHET!I587+[5]OTCHET!I588</f>
        <v>0</v>
      </c>
      <c r="J75" s="385">
        <f>+[5]OTCHET!J586+[5]OTCHET!J587+[5]OTCHET!J588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[5]OTCHET!E464</f>
        <v>0</v>
      </c>
      <c r="F76" s="299">
        <f t="shared" si="1"/>
        <v>0</v>
      </c>
      <c r="G76" s="300">
        <f>[5]OTCHET!G464</f>
        <v>0</v>
      </c>
      <c r="H76" s="301">
        <f>[5]OTCHET!H464</f>
        <v>0</v>
      </c>
      <c r="I76" s="301">
        <f>[5]OTCHET!I464</f>
        <v>0</v>
      </c>
      <c r="J76" s="302">
        <f>[5]OTCHET!J464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+[5]OTCHET!E469+[5]OTCHET!E472</f>
        <v>0</v>
      </c>
      <c r="F78" s="367">
        <f t="shared" si="1"/>
        <v>0</v>
      </c>
      <c r="G78" s="368">
        <f>+[5]OTCHET!G469+[5]OTCHET!G472</f>
        <v>0</v>
      </c>
      <c r="H78" s="369">
        <f>+[5]OTCHET!H469+[5]OTCHET!H472</f>
        <v>0</v>
      </c>
      <c r="I78" s="369">
        <f>+[5]OTCHET!I469+[5]OTCHET!I472</f>
        <v>0</v>
      </c>
      <c r="J78" s="370">
        <f>+[5]OTCHET!J469+[5]OTCHET!J472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+[5]OTCHET!E470+[5]OTCHET!E473</f>
        <v>0</v>
      </c>
      <c r="F79" s="375">
        <f t="shared" si="1"/>
        <v>0</v>
      </c>
      <c r="G79" s="376">
        <f>+[5]OTCHET!G470+[5]OTCHET!G473</f>
        <v>0</v>
      </c>
      <c r="H79" s="377">
        <f>+[5]OTCHET!H470+[5]OTCHET!H473</f>
        <v>0</v>
      </c>
      <c r="I79" s="377">
        <f>+[5]OTCHET!I470+[5]OTCHET!I473</f>
        <v>0</v>
      </c>
      <c r="J79" s="378">
        <f>+[5]OTCHET!J470+[5]OTCHET!J473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[5]OTCHET!E474</f>
        <v>0</v>
      </c>
      <c r="F80" s="375">
        <f t="shared" si="1"/>
        <v>0</v>
      </c>
      <c r="G80" s="376">
        <f>[5]OTCHET!G474</f>
        <v>0</v>
      </c>
      <c r="H80" s="377">
        <f>[5]OTCHET!H474</f>
        <v>0</v>
      </c>
      <c r="I80" s="377">
        <f>[5]OTCHET!I474</f>
        <v>0</v>
      </c>
      <c r="J80" s="378">
        <f>[5]OTCHET!J474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+[5]OTCHET!E482</f>
        <v>0</v>
      </c>
      <c r="F82" s="375">
        <f t="shared" si="1"/>
        <v>0</v>
      </c>
      <c r="G82" s="376">
        <f>+[5]OTCHET!G482</f>
        <v>0</v>
      </c>
      <c r="H82" s="377">
        <f>+[5]OTCHET!H482</f>
        <v>0</v>
      </c>
      <c r="I82" s="377">
        <f>+[5]OTCHET!I482</f>
        <v>0</v>
      </c>
      <c r="J82" s="378">
        <f>+[5]OTCHET!J482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+[5]OTCHET!E483</f>
        <v>0</v>
      </c>
      <c r="F83" s="382">
        <f t="shared" si="1"/>
        <v>0</v>
      </c>
      <c r="G83" s="383">
        <f>+[5]OTCHET!G483</f>
        <v>0</v>
      </c>
      <c r="H83" s="384">
        <f>+[5]OTCHET!H483</f>
        <v>0</v>
      </c>
      <c r="I83" s="384">
        <f>+[5]OTCHET!I483</f>
        <v>0</v>
      </c>
      <c r="J83" s="385">
        <f>+[5]OTCHET!J483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[5]OTCHET!E538</f>
        <v>0</v>
      </c>
      <c r="F84" s="299">
        <f t="shared" si="1"/>
        <v>0</v>
      </c>
      <c r="G84" s="300">
        <f>[5]OTCHET!G538</f>
        <v>0</v>
      </c>
      <c r="H84" s="301">
        <f>[5]OTCHET!H538</f>
        <v>0</v>
      </c>
      <c r="I84" s="301">
        <f>[5]OTCHET!I538</f>
        <v>0</v>
      </c>
      <c r="J84" s="302">
        <f>[5]OTCHET!J538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[5]OTCHET!E539</f>
        <v>0</v>
      </c>
      <c r="F85" s="304">
        <f t="shared" si="1"/>
        <v>0</v>
      </c>
      <c r="G85" s="305">
        <f>[5]OTCHET!G539</f>
        <v>0</v>
      </c>
      <c r="H85" s="306">
        <f>[5]OTCHET!H539</f>
        <v>0</v>
      </c>
      <c r="I85" s="306">
        <f>[5]OTCHET!I539</f>
        <v>0</v>
      </c>
      <c r="J85" s="307">
        <f>[5]OTCHET!J539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17938</v>
      </c>
      <c r="G86" s="310">
        <f t="shared" ref="G86:M86" si="11">+G87+G88</f>
        <v>17138</v>
      </c>
      <c r="H86" s="311">
        <f>+H87+H88</f>
        <v>0</v>
      </c>
      <c r="I86" s="311">
        <f>+I87+I88</f>
        <v>0</v>
      </c>
      <c r="J86" s="312">
        <f>+J87+J88</f>
        <v>800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+[5]OTCHET!E506+[5]OTCHET!E515+[5]OTCHET!E519+[5]OTCHET!E546</f>
        <v>0</v>
      </c>
      <c r="F87" s="367">
        <f t="shared" si="1"/>
        <v>0</v>
      </c>
      <c r="G87" s="368">
        <f>+[5]OTCHET!G506+[5]OTCHET!G515+[5]OTCHET!G519+[5]OTCHET!G546</f>
        <v>0</v>
      </c>
      <c r="H87" s="369">
        <f>+[5]OTCHET!H506+[5]OTCHET!H515+[5]OTCHET!H519+[5]OTCHET!H546</f>
        <v>0</v>
      </c>
      <c r="I87" s="369">
        <f>+[5]OTCHET!I506+[5]OTCHET!I515+[5]OTCHET!I519+[5]OTCHET!I546</f>
        <v>0</v>
      </c>
      <c r="J87" s="370">
        <f>+[5]OTCHET!J506+[5]OTCHET!J515+[5]OTCHET!J519+[5]OTCHET!J546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+[5]OTCHET!E524+[5]OTCHET!E527+[5]OTCHET!E547</f>
        <v>0</v>
      </c>
      <c r="F88" s="382">
        <f t="shared" si="1"/>
        <v>17938</v>
      </c>
      <c r="G88" s="383">
        <f>+[5]OTCHET!G524+[5]OTCHET!G527+[5]OTCHET!G547</f>
        <v>17138</v>
      </c>
      <c r="H88" s="384">
        <f>+[5]OTCHET!H524+[5]OTCHET!H527+[5]OTCHET!H547</f>
        <v>0</v>
      </c>
      <c r="I88" s="384">
        <f>+[5]OTCHET!I524+[5]OTCHET!I527+[5]OTCHET!I547</f>
        <v>0</v>
      </c>
      <c r="J88" s="385">
        <f>+[5]OTCHET!J524+[5]OTCHET!J527+[5]OTCHET!J547</f>
        <v>800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[5]OTCHET!E534</f>
        <v>0</v>
      </c>
      <c r="F89" s="299">
        <f t="shared" ref="F89:F96" si="12">+G89+H89+I89+J89</f>
        <v>0</v>
      </c>
      <c r="G89" s="300">
        <f>[5]OTCHET!G534</f>
        <v>0</v>
      </c>
      <c r="H89" s="301">
        <f>[5]OTCHET!H534</f>
        <v>0</v>
      </c>
      <c r="I89" s="301">
        <f>[5]OTCHET!I534</f>
        <v>0</v>
      </c>
      <c r="J89" s="302">
        <f>[5]OTCHET!J534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+[5]OTCHET!E570+[5]OTCHET!E571+[5]OTCHET!E572+[5]OTCHET!E573+[5]OTCHET!E574+[5]OTCHET!E575</f>
        <v>0</v>
      </c>
      <c r="F90" s="304">
        <f t="shared" si="12"/>
        <v>0</v>
      </c>
      <c r="G90" s="305">
        <f>+[5]OTCHET!G570+[5]OTCHET!G571+[5]OTCHET!G572+[5]OTCHET!G573+[5]OTCHET!G574+[5]OTCHET!G575</f>
        <v>0</v>
      </c>
      <c r="H90" s="306">
        <f>+[5]OTCHET!H570+[5]OTCHET!H571+[5]OTCHET!H572+[5]OTCHET!H573+[5]OTCHET!H574+[5]OTCHET!H575</f>
        <v>0</v>
      </c>
      <c r="I90" s="306">
        <f>+[5]OTCHET!I570+[5]OTCHET!I571+[5]OTCHET!I572+[5]OTCHET!I573+[5]OTCHET!I574+[5]OTCHET!I575</f>
        <v>0</v>
      </c>
      <c r="J90" s="307">
        <f>+[5]OTCHET!J570+[5]OTCHET!J571+[5]OTCHET!J572+[5]OTCHET!J573+[5]OTCHET!J574+[5]OTCHET!J575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+[5]OTCHET!E576+[5]OTCHET!E577+[5]OTCHET!E578+[5]OTCHET!E579+[5]OTCHET!E580+[5]OTCHET!E581+[5]OTCHET!E582</f>
        <v>0</v>
      </c>
      <c r="F91" s="168">
        <f t="shared" si="12"/>
        <v>-274</v>
      </c>
      <c r="G91" s="169">
        <f>+[5]OTCHET!G576+[5]OTCHET!G577+[5]OTCHET!G578+[5]OTCHET!G579+[5]OTCHET!G580+[5]OTCHET!G581+[5]OTCHET!G582</f>
        <v>0</v>
      </c>
      <c r="H91" s="170">
        <f>+[5]OTCHET!H576+[5]OTCHET!H577+[5]OTCHET!H578+[5]OTCHET!H579+[5]OTCHET!H580+[5]OTCHET!H581+[5]OTCHET!H582</f>
        <v>0</v>
      </c>
      <c r="I91" s="170">
        <f>+[5]OTCHET!I576+[5]OTCHET!I577+[5]OTCHET!I578+[5]OTCHET!I579+[5]OTCHET!I580+[5]OTCHET!I581+[5]OTCHET!I582</f>
        <v>-274</v>
      </c>
      <c r="J91" s="171">
        <f>+[5]OTCHET!J576+[5]OTCHET!J577+[5]OTCHET!J578+[5]OTCHET!J579+[5]OTCHET!J580+[5]OTCHET!J581+[5]OTCHET!J582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+[5]OTCHET!E583</f>
        <v>0</v>
      </c>
      <c r="F92" s="168">
        <f t="shared" si="12"/>
        <v>0</v>
      </c>
      <c r="G92" s="169">
        <f>+[5]OTCHET!G583</f>
        <v>0</v>
      </c>
      <c r="H92" s="170">
        <f>+[5]OTCHET!H583</f>
        <v>0</v>
      </c>
      <c r="I92" s="170">
        <f>+[5]OTCHET!I583</f>
        <v>0</v>
      </c>
      <c r="J92" s="171">
        <f>+[5]OTCHET!J583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+[5]OTCHET!E590+[5]OTCHET!E591</f>
        <v>0</v>
      </c>
      <c r="F93" s="168">
        <f t="shared" si="12"/>
        <v>0</v>
      </c>
      <c r="G93" s="169">
        <f>+[5]OTCHET!G590+[5]OTCHET!G591</f>
        <v>0</v>
      </c>
      <c r="H93" s="170">
        <f>+[5]OTCHET!H590+[5]OTCHET!H591</f>
        <v>0</v>
      </c>
      <c r="I93" s="170">
        <f>+[5]OTCHET!I590+[5]OTCHET!I591</f>
        <v>0</v>
      </c>
      <c r="J93" s="171">
        <f>+[5]OTCHET!J590+[5]OTCHET!J591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+[5]OTCHET!E592+[5]OTCHET!E593</f>
        <v>0</v>
      </c>
      <c r="F94" s="168">
        <f t="shared" si="12"/>
        <v>0</v>
      </c>
      <c r="G94" s="169">
        <f>+[5]OTCHET!G592+[5]OTCHET!G593</f>
        <v>0</v>
      </c>
      <c r="H94" s="170">
        <f>+[5]OTCHET!H592+[5]OTCHET!H593</f>
        <v>0</v>
      </c>
      <c r="I94" s="170">
        <f>+[5]OTCHET!I592+[5]OTCHET!I593</f>
        <v>0</v>
      </c>
      <c r="J94" s="171">
        <f>+[5]OTCHET!J592+[5]OTCHET!J593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[5]OTCHET!E594</f>
        <v>0</v>
      </c>
      <c r="F95" s="120">
        <f t="shared" si="12"/>
        <v>0</v>
      </c>
      <c r="G95" s="121">
        <f>[5]OTCHET!G594</f>
        <v>-180</v>
      </c>
      <c r="H95" s="122">
        <f>[5]OTCHET!H594</f>
        <v>0</v>
      </c>
      <c r="I95" s="122">
        <f>[5]OTCHET!I594</f>
        <v>180</v>
      </c>
      <c r="J95" s="123">
        <f>[5]OTCHET!J594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+[5]OTCHET!E597</f>
        <v>0</v>
      </c>
      <c r="F96" s="396">
        <f t="shared" si="12"/>
        <v>0</v>
      </c>
      <c r="G96" s="397">
        <f>+[5]OTCHET!G597</f>
        <v>0</v>
      </c>
      <c r="H96" s="398">
        <f>+[5]OTCHET!H597</f>
        <v>0</v>
      </c>
      <c r="I96" s="398">
        <f>+[5]OTCHET!I597</f>
        <v>0</v>
      </c>
      <c r="J96" s="399">
        <f>+[5]OTCHET!J597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+[5]OTCHET!H608</f>
        <v>0</v>
      </c>
      <c r="C107" s="421"/>
      <c r="D107" s="421"/>
      <c r="E107" s="426"/>
      <c r="F107" s="19"/>
      <c r="G107" s="427">
        <f>+[5]OTCHET!E608</f>
        <v>0</v>
      </c>
      <c r="H107" s="427">
        <f>+[5]OTCHET!F608</f>
        <v>0</v>
      </c>
      <c r="I107" s="428"/>
      <c r="J107" s="429" t="str">
        <f>+[5]OTCHET!B608</f>
        <v>30.04.2024г.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ПЛОВДИВ</v>
      </c>
      <c r="C11" s="22"/>
      <c r="D11" s="22"/>
      <c r="E11" s="23" t="s">
        <v>0</v>
      </c>
      <c r="F11" s="24">
        <f>[6]OTCHET!F9</f>
        <v>45808</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0</v>
      </c>
      <c r="F15" s="41" t="str">
        <f>[6]OTCHET!F15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95704</v>
      </c>
      <c r="G22" s="103">
        <f t="shared" si="0"/>
        <v>95884</v>
      </c>
      <c r="H22" s="104">
        <f t="shared" si="0"/>
        <v>0</v>
      </c>
      <c r="I22" s="104">
        <f t="shared" si="0"/>
        <v>820</v>
      </c>
      <c r="J22" s="105">
        <f t="shared" si="0"/>
        <v>-1000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62530</v>
      </c>
      <c r="G25" s="128">
        <f t="shared" ref="G25:M25" si="2">+G26+G30+G31+G32+G33</f>
        <v>62710</v>
      </c>
      <c r="H25" s="129">
        <f>+H26+H30+H31+H32+H33</f>
        <v>0</v>
      </c>
      <c r="I25" s="129">
        <f>+I26+I30+I31+I32+I33</f>
        <v>820</v>
      </c>
      <c r="J25" s="130">
        <f>+J26+J30+J31+J32+J33</f>
        <v>-1000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[6]OTCHET!E74</f>
        <v>0</v>
      </c>
      <c r="F26" s="133">
        <f t="shared" si="1"/>
        <v>0</v>
      </c>
      <c r="G26" s="134">
        <f>[6]OTCHET!G74</f>
        <v>0</v>
      </c>
      <c r="H26" s="135">
        <f>[6]OTCHET!H74</f>
        <v>0</v>
      </c>
      <c r="I26" s="135">
        <f>[6]OTCHET!I74</f>
        <v>0</v>
      </c>
      <c r="J26" s="136">
        <f>[6]OTCHET!J74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[6]OTCHET!E75</f>
        <v>0</v>
      </c>
      <c r="F27" s="140">
        <f t="shared" si="1"/>
        <v>0</v>
      </c>
      <c r="G27" s="141">
        <f>[6]OTCHET!G75</f>
        <v>0</v>
      </c>
      <c r="H27" s="142">
        <f>[6]OTCHET!H75</f>
        <v>0</v>
      </c>
      <c r="I27" s="142">
        <f>[6]OTCHET!I75</f>
        <v>0</v>
      </c>
      <c r="J27" s="143">
        <f>[6]OTCHET!J75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[6]OTCHET!E77</f>
        <v>0</v>
      </c>
      <c r="F28" s="148">
        <f t="shared" si="1"/>
        <v>0</v>
      </c>
      <c r="G28" s="149">
        <f>[6]OTCHET!G77</f>
        <v>0</v>
      </c>
      <c r="H28" s="150">
        <f>[6]OTCHET!H77</f>
        <v>0</v>
      </c>
      <c r="I28" s="150">
        <f>[6]OTCHET!I77</f>
        <v>0</v>
      </c>
      <c r="J28" s="151">
        <f>[6]OTCHET!J77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[6]OTCHET!E90+[6]OTCHET!E93+[6]OTCHET!E94</f>
        <v>140000</v>
      </c>
      <c r="F30" s="162">
        <f t="shared" si="1"/>
        <v>57475</v>
      </c>
      <c r="G30" s="163">
        <f>[6]OTCHET!G90+[6]OTCHET!G93+[6]OTCHET!G94</f>
        <v>57475</v>
      </c>
      <c r="H30" s="164">
        <f>[6]OTCHET!H90+[6]OTCHET!H93+[6]OTCHET!H94</f>
        <v>0</v>
      </c>
      <c r="I30" s="164">
        <f>[6]OTCHET!I90+[6]OTCHET!I93+[6]OTCHET!I94</f>
        <v>0</v>
      </c>
      <c r="J30" s="165">
        <f>[6]OTCHET!J90+[6]OTCHET!J93+[6]OTCHET!J94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[6]OTCHET!E106</f>
        <v>20000</v>
      </c>
      <c r="F31" s="168">
        <f t="shared" si="1"/>
        <v>4797</v>
      </c>
      <c r="G31" s="169">
        <f>[6]OTCHET!G106</f>
        <v>4795</v>
      </c>
      <c r="H31" s="170">
        <f>[6]OTCHET!H106</f>
        <v>0</v>
      </c>
      <c r="I31" s="170">
        <f>[6]OTCHET!I106</f>
        <v>0</v>
      </c>
      <c r="J31" s="171">
        <f>[6]OTCHET!J106</f>
        <v>2</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[6]OTCHET!E110+[6]OTCHET!E119+[6]OTCHET!E135+[6]OTCHET!E136</f>
        <v>0</v>
      </c>
      <c r="F32" s="168">
        <f t="shared" si="1"/>
        <v>258</v>
      </c>
      <c r="G32" s="169">
        <f>[6]OTCHET!G110+[6]OTCHET!G119+[6]OTCHET!G135+[6]OTCHET!G136</f>
        <v>440</v>
      </c>
      <c r="H32" s="170">
        <f>[6]OTCHET!H110+[6]OTCHET!H119+[6]OTCHET!H135+[6]OTCHET!H136</f>
        <v>0</v>
      </c>
      <c r="I32" s="170">
        <f>[6]OTCHET!I110+[6]OTCHET!I119+[6]OTCHET!I135+[6]OTCHET!I136</f>
        <v>820</v>
      </c>
      <c r="J32" s="171">
        <f>[6]OTCHET!J110+[6]OTCHET!J119+[6]OTCHET!J135+[6]OTCHET!J136</f>
        <v>-1002</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[6]OTCHET!E123</f>
        <v>0</v>
      </c>
      <c r="F33" s="120">
        <f t="shared" si="1"/>
        <v>0</v>
      </c>
      <c r="G33" s="121">
        <f>[6]OTCHET!G123</f>
        <v>0</v>
      </c>
      <c r="H33" s="122">
        <f>[6]OTCHET!H123</f>
        <v>0</v>
      </c>
      <c r="I33" s="122">
        <f>[6]OTCHET!I123</f>
        <v>0</v>
      </c>
      <c r="J33" s="123">
        <f>[6]OTCHET!J123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+[6]OTCHET!E137</f>
        <v>0</v>
      </c>
      <c r="F36" s="191">
        <f t="shared" si="1"/>
        <v>0</v>
      </c>
      <c r="G36" s="192">
        <f>+[6]OTCHET!G137</f>
        <v>0</v>
      </c>
      <c r="H36" s="193">
        <f>+[6]OTCHET!H137</f>
        <v>0</v>
      </c>
      <c r="I36" s="193">
        <f>+[6]OTCHET!I137</f>
        <v>0</v>
      </c>
      <c r="J36" s="194">
        <f>+[6]OTCHET!J137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[6]OTCHET!E140+[6]OTCHET!E149+[6]OTCHET!E158</f>
        <v>33174</v>
      </c>
      <c r="F37" s="199">
        <f t="shared" si="1"/>
        <v>33174</v>
      </c>
      <c r="G37" s="200">
        <f>[6]OTCHET!G140+[6]OTCHET!G149+[6]OTCHET!G158</f>
        <v>33174</v>
      </c>
      <c r="H37" s="201">
        <f>[6]OTCHET!H140+[6]OTCHET!H149+[6]OTCHET!H158</f>
        <v>0</v>
      </c>
      <c r="I37" s="201">
        <f>[6]OTCHET!I140+[6]OTCHET!I149+[6]OTCHET!I158</f>
        <v>0</v>
      </c>
      <c r="J37" s="202">
        <f>[6]OTCHET!J140+[6]OTCHET!J149+[6]OTCHET!J158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1746495</v>
      </c>
      <c r="F38" s="209">
        <f t="shared" si="3"/>
        <v>673055</v>
      </c>
      <c r="G38" s="210">
        <f t="shared" si="3"/>
        <v>475041</v>
      </c>
      <c r="H38" s="211">
        <f t="shared" si="3"/>
        <v>0</v>
      </c>
      <c r="I38" s="211">
        <f t="shared" si="3"/>
        <v>1458</v>
      </c>
      <c r="J38" s="212">
        <f t="shared" si="3"/>
        <v>196556</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1503271</v>
      </c>
      <c r="F39" s="221">
        <f t="shared" si="4"/>
        <v>619354</v>
      </c>
      <c r="G39" s="222">
        <f t="shared" si="4"/>
        <v>422798</v>
      </c>
      <c r="H39" s="223">
        <f t="shared" si="4"/>
        <v>0</v>
      </c>
      <c r="I39" s="223">
        <f t="shared" si="4"/>
        <v>0</v>
      </c>
      <c r="J39" s="224">
        <f t="shared" si="4"/>
        <v>196556</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[6]OTCHET!E187</f>
        <v>1115742</v>
      </c>
      <c r="F40" s="229">
        <f t="shared" si="1"/>
        <v>455555</v>
      </c>
      <c r="G40" s="230">
        <f>[6]OTCHET!G187</f>
        <v>404379</v>
      </c>
      <c r="H40" s="231">
        <f>[6]OTCHET!H187</f>
        <v>0</v>
      </c>
      <c r="I40" s="231">
        <f>[6]OTCHET!I187</f>
        <v>0</v>
      </c>
      <c r="J40" s="232">
        <f>[6]OTCHET!J187</f>
        <v>51176</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[6]OTCHET!E190</f>
        <v>30543</v>
      </c>
      <c r="F41" s="237">
        <f t="shared" si="1"/>
        <v>19093</v>
      </c>
      <c r="G41" s="238">
        <f>[6]OTCHET!G190</f>
        <v>18419</v>
      </c>
      <c r="H41" s="239">
        <f>[6]OTCHET!H190</f>
        <v>0</v>
      </c>
      <c r="I41" s="239">
        <f>[6]OTCHET!I190</f>
        <v>0</v>
      </c>
      <c r="J41" s="240">
        <f>[6]OTCHET!J190</f>
        <v>674</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+[6]OTCHET!E196+[6]OTCHET!E204</f>
        <v>356986</v>
      </c>
      <c r="F42" s="244">
        <f t="shared" si="1"/>
        <v>144706</v>
      </c>
      <c r="G42" s="245">
        <f>+[6]OTCHET!G196+[6]OTCHET!G204</f>
        <v>0</v>
      </c>
      <c r="H42" s="246">
        <f>+[6]OTCHET!H196+[6]OTCHET!H204</f>
        <v>0</v>
      </c>
      <c r="I42" s="246">
        <f>+[6]OTCHET!I196+[6]OTCHET!I204</f>
        <v>0</v>
      </c>
      <c r="J42" s="247">
        <f>+[6]OTCHET!J196+[6]OTCHET!J204</f>
        <v>144706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+[6]OTCHET!E205+[6]OTCHET!E223+[6]OTCHET!E274</f>
        <v>234424</v>
      </c>
      <c r="F43" s="250">
        <f t="shared" si="1"/>
        <v>53701</v>
      </c>
      <c r="G43" s="251">
        <f>+[6]OTCHET!G205+[6]OTCHET!G223+[6]OTCHET!G274</f>
        <v>52243</v>
      </c>
      <c r="H43" s="252">
        <f>+[6]OTCHET!H205+[6]OTCHET!H223+[6]OTCHET!H274</f>
        <v>0</v>
      </c>
      <c r="I43" s="252">
        <f>+[6]OTCHET!I205+[6]OTCHET!I223+[6]OTCHET!I274</f>
        <v>1458</v>
      </c>
      <c r="J43" s="253">
        <f>+[6]OTCHET!J205+[6]OTCHET!J223+[6]OTCHET!J274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+[6]OTCHET!E227+[6]OTCHET!E233+[6]OTCHET!E236+[6]OTCHET!E237+[6]OTCHET!E238+[6]OTCHET!E239+[6]OTCHET!E243</f>
        <v>0</v>
      </c>
      <c r="F44" s="120">
        <f t="shared" si="1"/>
        <v>0</v>
      </c>
      <c r="G44" s="121">
        <f>+[6]OTCHET!G227+[6]OTCHET!G233+[6]OTCHET!G236+[6]OTCHET!G237+[6]OTCHET!G238+[6]OTCHET!G239+[6]OTCHET!G243</f>
        <v>0</v>
      </c>
      <c r="H44" s="122">
        <f>+[6]OTCHET!H227+[6]OTCHET!H233+[6]OTCHET!H236+[6]OTCHET!H237+[6]OTCHET!H238+[6]OTCHET!H239+[6]OTCHET!H243</f>
        <v>0</v>
      </c>
      <c r="I44" s="122">
        <f>+[6]OTCHET!I227+[6]OTCHET!I233+[6]OTCHET!I236+[6]OTCHET!I237+[6]OTCHET!I238+[6]OTCHET!I239+[6]OTCHET!I243</f>
        <v>0</v>
      </c>
      <c r="J44" s="123">
        <f>+[6]OTCHET!J227+[6]OTCHET!J233+[6]OTCHET!J236+[6]OTCHET!J237+[6]OTCHET!J238+[6]OTCHET!J239+[6]OTCHET!J243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+[6]OTCHET!E236+[6]OTCHET!E237+[6]OTCHET!E238+[6]OTCHET!E239+[6]OTCHET!E246+[6]OTCHET!E247+[6]OTCHET!E251</f>
        <v>0</v>
      </c>
      <c r="F45" s="256">
        <f t="shared" si="1"/>
        <v>0</v>
      </c>
      <c r="G45" s="257">
        <f>+[6]OTCHET!G236+[6]OTCHET!G237+[6]OTCHET!G238+[6]OTCHET!G239+[6]OTCHET!G246+[6]OTCHET!G247+[6]OTCHET!G251</f>
        <v>0</v>
      </c>
      <c r="H45" s="258">
        <f>+[6]OTCHET!H236+[6]OTCHET!H237+[6]OTCHET!H238+[6]OTCHET!H239+[6]OTCHET!H246+[6]OTCHET!H247+[6]OTCHET!H251</f>
        <v>0</v>
      </c>
      <c r="I45" s="259">
        <f>+[6]OTCHET!I236+[6]OTCHET!I237+[6]OTCHET!I238+[6]OTCHET!I239+[6]OTCHET!I246+[6]OTCHET!I247+[6]OTCHET!I251</f>
        <v>0</v>
      </c>
      <c r="J45" s="260">
        <f>+[6]OTCHET!J236+[6]OTCHET!J237+[6]OTCHET!J238+[6]OTCHET!J239+[6]OTCHET!J246+[6]OTCHET!J247+[6]OTCHET!J251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+[6]OTCHET!E258+[6]OTCHET!E259+[6]OTCHET!E260+[6]OTCHET!E261</f>
        <v>0</v>
      </c>
      <c r="F46" s="250">
        <f t="shared" si="1"/>
        <v>0</v>
      </c>
      <c r="G46" s="251">
        <f>+[6]OTCHET!G258+[6]OTCHET!G259+[6]OTCHET!G260+[6]OTCHET!G261</f>
        <v>0</v>
      </c>
      <c r="H46" s="252">
        <f>+[6]OTCHET!H258+[6]OTCHET!H259+[6]OTCHET!H260+[6]OTCHET!H261</f>
        <v>0</v>
      </c>
      <c r="I46" s="252">
        <f>+[6]OTCHET!I258+[6]OTCHET!I259+[6]OTCHET!I260+[6]OTCHET!I261</f>
        <v>0</v>
      </c>
      <c r="J46" s="253">
        <f>+[6]OTCHET!J258+[6]OTCHET!J259+[6]OTCHET!J260+[6]OTCHET!J261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+[6]OTCHET!E259</f>
        <v>0</v>
      </c>
      <c r="F47" s="256">
        <f t="shared" si="1"/>
        <v>0</v>
      </c>
      <c r="G47" s="257">
        <f>+[6]OTCHET!G259</f>
        <v>0</v>
      </c>
      <c r="H47" s="258">
        <f>+[6]OTCHET!H259</f>
        <v>0</v>
      </c>
      <c r="I47" s="259">
        <f>+[6]OTCHET!I259</f>
        <v>0</v>
      </c>
      <c r="J47" s="260">
        <f>+[6]OTCHET!J259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+[6]OTCHET!E268+[6]OTCHET!E272+[6]OTCHET!E273</f>
        <v>0</v>
      </c>
      <c r="F48" s="168">
        <f t="shared" si="1"/>
        <v>0</v>
      </c>
      <c r="G48" s="163">
        <f>+[6]OTCHET!G268+[6]OTCHET!G272+[6]OTCHET!G273</f>
        <v>0</v>
      </c>
      <c r="H48" s="164">
        <f>+[6]OTCHET!H268+[6]OTCHET!H272+[6]OTCHET!H273</f>
        <v>0</v>
      </c>
      <c r="I48" s="164">
        <f>+[6]OTCHET!I268+[6]OTCHET!I272+[6]OTCHET!I273</f>
        <v>0</v>
      </c>
      <c r="J48" s="165">
        <f>+[6]OTCHET!J268+[6]OTCHET!J272+[6]OTCHET!J273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[6]OTCHET!E278+[6]OTCHET!E279+[6]OTCHET!E287+[6]OTCHET!E290</f>
        <v>8800</v>
      </c>
      <c r="F49" s="168">
        <f t="shared" si="1"/>
        <v>0</v>
      </c>
      <c r="G49" s="169">
        <f>[6]OTCHET!G278+[6]OTCHET!G279+[6]OTCHET!G287+[6]OTCHET!G290</f>
        <v>0</v>
      </c>
      <c r="H49" s="170">
        <f>[6]OTCHET!H278+[6]OTCHET!H279+[6]OTCHET!H287+[6]OTCHET!H290</f>
        <v>0</v>
      </c>
      <c r="I49" s="170">
        <f>[6]OTCHET!I278+[6]OTCHET!I279+[6]OTCHET!I287+[6]OTCHET!I290</f>
        <v>0</v>
      </c>
      <c r="J49" s="171">
        <f>[6]OTCHET!J278+[6]OTCHET!J279+[6]OTCHET!J287+[6]OTCHET!J290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+[6]OTCHET!E291</f>
        <v>0</v>
      </c>
      <c r="F50" s="168">
        <f t="shared" si="1"/>
        <v>0</v>
      </c>
      <c r="G50" s="169">
        <f>+[6]OTCHET!G291</f>
        <v>0</v>
      </c>
      <c r="H50" s="170">
        <f>+[6]OTCHET!H291</f>
        <v>0</v>
      </c>
      <c r="I50" s="170">
        <f>+[6]OTCHET!I291</f>
        <v>0</v>
      </c>
      <c r="J50" s="171">
        <f>+[6]OTCHET!J291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+[6]OTCHET!E275</f>
        <v>0</v>
      </c>
      <c r="F51" s="120">
        <f>+G51+H51+I51+J51</f>
        <v>0</v>
      </c>
      <c r="G51" s="121">
        <f>+[6]OTCHET!G275</f>
        <v>0</v>
      </c>
      <c r="H51" s="122">
        <f>+[6]OTCHET!H275</f>
        <v>0</v>
      </c>
      <c r="I51" s="122">
        <f>+[6]OTCHET!I275</f>
        <v>0</v>
      </c>
      <c r="J51" s="123">
        <f>+[6]OTCHET!J275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+[6]OTCHET!E296</f>
        <v>0</v>
      </c>
      <c r="F52" s="120">
        <f t="shared" si="1"/>
        <v>0</v>
      </c>
      <c r="G52" s="121">
        <f>+[6]OTCHET!G296</f>
        <v>0</v>
      </c>
      <c r="H52" s="122">
        <f>+[6]OTCHET!H296</f>
        <v>0</v>
      </c>
      <c r="I52" s="122">
        <f>+[6]OTCHET!I296</f>
        <v>0</v>
      </c>
      <c r="J52" s="123">
        <f>+[6]OTCHET!J296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[6]OTCHET!E297</f>
        <v>0</v>
      </c>
      <c r="F53" s="267">
        <f t="shared" si="1"/>
        <v>0</v>
      </c>
      <c r="G53" s="268">
        <f>[6]OTCHET!G297</f>
        <v>0</v>
      </c>
      <c r="H53" s="269">
        <f>[6]OTCHET!H297</f>
        <v>0</v>
      </c>
      <c r="I53" s="269">
        <f>[6]OTCHET!I297</f>
        <v>0</v>
      </c>
      <c r="J53" s="270">
        <f>[6]OTCHET!J297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[6]OTCHET!E299</f>
        <v>0</v>
      </c>
      <c r="F54" s="275">
        <f t="shared" si="1"/>
        <v>0</v>
      </c>
      <c r="G54" s="276">
        <f>[6]OTCHET!G299</f>
        <v>0</v>
      </c>
      <c r="H54" s="277">
        <f>[6]OTCHET!H299</f>
        <v>0</v>
      </c>
      <c r="I54" s="277">
        <f>[6]OTCHET!I299</f>
        <v>0</v>
      </c>
      <c r="J54" s="278">
        <f>[6]OTCHET!J299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+[6]OTCHET!E300</f>
        <v>0</v>
      </c>
      <c r="F55" s="284">
        <f t="shared" si="1"/>
        <v>0</v>
      </c>
      <c r="G55" s="285">
        <f>+[6]OTCHET!G300</f>
        <v>0</v>
      </c>
      <c r="H55" s="286">
        <f>+[6]OTCHET!H300</f>
        <v>0</v>
      </c>
      <c r="I55" s="286">
        <f>+[6]OTCHET!I300</f>
        <v>0</v>
      </c>
      <c r="J55" s="287">
        <f>+[6]OTCHET!J300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1553321</v>
      </c>
      <c r="F56" s="293">
        <f t="shared" si="5"/>
        <v>572054</v>
      </c>
      <c r="G56" s="294">
        <f t="shared" si="5"/>
        <v>375498</v>
      </c>
      <c r="H56" s="295">
        <f t="shared" si="5"/>
        <v>0</v>
      </c>
      <c r="I56" s="296">
        <f t="shared" si="5"/>
        <v>0</v>
      </c>
      <c r="J56" s="297">
        <f t="shared" si="5"/>
        <v>196556</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+[6]OTCHET!E364+[6]OTCHET!E378+[6]OTCHET!E391</f>
        <v>0</v>
      </c>
      <c r="F57" s="299">
        <f t="shared" si="1"/>
        <v>0</v>
      </c>
      <c r="G57" s="300">
        <f>+[6]OTCHET!G364+[6]OTCHET!G378+[6]OTCHET!G391</f>
        <v>0</v>
      </c>
      <c r="H57" s="301">
        <f>+[6]OTCHET!H364+[6]OTCHET!H378+[6]OTCHET!H391</f>
        <v>0</v>
      </c>
      <c r="I57" s="301">
        <f>+[6]OTCHET!I364+[6]OTCHET!I378+[6]OTCHET!I391</f>
        <v>0</v>
      </c>
      <c r="J57" s="302">
        <f>+[6]OTCHET!J364+[6]OTCHET!J378+[6]OTCHET!J391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+[6]OTCHET!E386+[6]OTCHET!E394+[6]OTCHET!E399+[6]OTCHET!E402+[6]OTCHET!E405+[6]OTCHET!E408+[6]OTCHET!E409+[6]OTCHET!E412+[6]OTCHET!E425+[6]OTCHET!E426+[6]OTCHET!E427+[6]OTCHET!E428+[6]OTCHET!E429</f>
        <v>1553321</v>
      </c>
      <c r="F58" s="304">
        <f t="shared" si="1"/>
        <v>375498</v>
      </c>
      <c r="G58" s="305">
        <f>+[6]OTCHET!G386+[6]OTCHET!G394+[6]OTCHET!G399+[6]OTCHET!G402+[6]OTCHET!G405+[6]OTCHET!G408+[6]OTCHET!G409+[6]OTCHET!G412+[6]OTCHET!G425+[6]OTCHET!G426+[6]OTCHET!G427+[6]OTCHET!G428+[6]OTCHET!G429</f>
        <v>375498</v>
      </c>
      <c r="H58" s="306">
        <f>+[6]OTCHET!H386+[6]OTCHET!H394+[6]OTCHET!H399+[6]OTCHET!H402+[6]OTCHET!H405+[6]OTCHET!H408+[6]OTCHET!H409+[6]OTCHET!H412+[6]OTCHET!H425+[6]OTCHET!H426+[6]OTCHET!H427+[6]OTCHET!H428+[6]OTCHET!H429</f>
        <v>0</v>
      </c>
      <c r="I58" s="306">
        <f>+[6]OTCHET!I386+[6]OTCHET!I394+[6]OTCHET!I399+[6]OTCHET!I402+[6]OTCHET!I405+[6]OTCHET!I408+[6]OTCHET!I409+[6]OTCHET!I412+[6]OTCHET!I425+[6]OTCHET!I426+[6]OTCHET!I427+[6]OTCHET!I428+[6]OTCHET!I429</f>
        <v>0</v>
      </c>
      <c r="J58" s="307">
        <f>+[6]OTCHET!J386+[6]OTCHET!J394+[6]OTCHET!J399+[6]OTCHET!J402+[6]OTCHET!J405+[6]OTCHET!J408+[6]OTCHET!J409+[6]OTCHET!J412+[6]OTCHET!J425+[6]OTCHET!J426+[6]OTCHET!J427+[6]OTCHET!J428+[6]OTCHET!J429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+[6]OTCHET!E425+[6]OTCHET!E426+[6]OTCHET!E427+[6]OTCHET!E428+[6]OTCHET!E429</f>
        <v>0</v>
      </c>
      <c r="F59" s="309">
        <f t="shared" si="1"/>
        <v>0</v>
      </c>
      <c r="G59" s="310">
        <f>+[6]OTCHET!G425+[6]OTCHET!G426+[6]OTCHET!G427+[6]OTCHET!G428+[6]OTCHET!G429</f>
        <v>0</v>
      </c>
      <c r="H59" s="311">
        <f>+[6]OTCHET!H425+[6]OTCHET!H426+[6]OTCHET!H427+[6]OTCHET!H428+[6]OTCHET!H429</f>
        <v>0</v>
      </c>
      <c r="I59" s="311">
        <f>+[6]OTCHET!I425+[6]OTCHET!I426+[6]OTCHET!I427+[6]OTCHET!I428+[6]OTCHET!I429</f>
        <v>0</v>
      </c>
      <c r="J59" s="312">
        <f>+[6]OTCHET!J425+[6]OTCHET!J426+[6]OTCHET!J427+[6]OTCHET!J428+[6]OTCHET!J429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[6]OTCHET!E408</f>
        <v>0</v>
      </c>
      <c r="F60" s="316">
        <f t="shared" si="1"/>
        <v>0</v>
      </c>
      <c r="G60" s="317">
        <f>[6]OTCHET!G408</f>
        <v>0</v>
      </c>
      <c r="H60" s="318">
        <f>[6]OTCHET!H408</f>
        <v>0</v>
      </c>
      <c r="I60" s="318">
        <f>[6]OTCHET!I408</f>
        <v>0</v>
      </c>
      <c r="J60" s="319">
        <f>[6]OTCHET!J408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[6]OTCHET!E415</f>
        <v>0</v>
      </c>
      <c r="F62" s="199">
        <f t="shared" si="1"/>
        <v>196556</v>
      </c>
      <c r="G62" s="200">
        <f>[6]OTCHET!G415</f>
        <v>0</v>
      </c>
      <c r="H62" s="201">
        <f>[6]OTCHET!H415</f>
        <v>0</v>
      </c>
      <c r="I62" s="201">
        <f>[6]OTCHET!I415</f>
        <v>0</v>
      </c>
      <c r="J62" s="202">
        <f>[6]OTCHET!J415</f>
        <v>196556</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+[6]OTCHET!E252</f>
        <v>0</v>
      </c>
      <c r="F63" s="328">
        <f t="shared" si="1"/>
        <v>0</v>
      </c>
      <c r="G63" s="329">
        <f>+[6]OTCHET!G252</f>
        <v>0</v>
      </c>
      <c r="H63" s="330">
        <f>+[6]OTCHET!H252</f>
        <v>0</v>
      </c>
      <c r="I63" s="330">
        <f>+[6]OTCHET!I252</f>
        <v>0</v>
      </c>
      <c r="J63" s="331">
        <f>+[6]OTCHET!J252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-5297</v>
      </c>
      <c r="G64" s="337">
        <f t="shared" si="6"/>
        <v>-3659</v>
      </c>
      <c r="H64" s="338">
        <f t="shared" si="6"/>
        <v>0</v>
      </c>
      <c r="I64" s="338">
        <f t="shared" si="6"/>
        <v>-638</v>
      </c>
      <c r="J64" s="339">
        <f t="shared" si="6"/>
        <v>-1000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5297</v>
      </c>
      <c r="G66" s="349">
        <f t="shared" ref="G66:L66" si="8">SUM(+G68+G76+G77+G84+G85+G86+G89+G90+G91+G92+G93+G94+G95)</f>
        <v>3659</v>
      </c>
      <c r="H66" s="350">
        <f>SUM(+H68+H76+H77+H84+H85+H86+H89+H90+H91+H92+H93+H94+H95)</f>
        <v>0</v>
      </c>
      <c r="I66" s="350">
        <f>SUM(+I68+I76+I77+I84+I85+I86+I89+I90+I91+I92+I93+I94+I95)</f>
        <v>638</v>
      </c>
      <c r="J66" s="351">
        <f>SUM(+J68+J76+J77+J84+J85+J86+J89+J90+J91+J92+J93+J94+J95)</f>
        <v>1000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+[6]OTCHET!E485+[6]OTCHET!E486+[6]OTCHET!E489+[6]OTCHET!E490+[6]OTCHET!E493+[6]OTCHET!E494+[6]OTCHET!E498</f>
        <v>0</v>
      </c>
      <c r="F69" s="367">
        <f t="shared" si="1"/>
        <v>0</v>
      </c>
      <c r="G69" s="368">
        <f>+[6]OTCHET!G485+[6]OTCHET!G486+[6]OTCHET!G489+[6]OTCHET!G490+[6]OTCHET!G493+[6]OTCHET!G494+[6]OTCHET!G498</f>
        <v>0</v>
      </c>
      <c r="H69" s="369">
        <f>+[6]OTCHET!H485+[6]OTCHET!H486+[6]OTCHET!H489+[6]OTCHET!H490+[6]OTCHET!H493+[6]OTCHET!H494+[6]OTCHET!H498</f>
        <v>0</v>
      </c>
      <c r="I69" s="369">
        <f>+[6]OTCHET!I485+[6]OTCHET!I486+[6]OTCHET!I489+[6]OTCHET!I490+[6]OTCHET!I493+[6]OTCHET!I494+[6]OTCHET!I498</f>
        <v>0</v>
      </c>
      <c r="J69" s="370">
        <f>+[6]OTCHET!J485+[6]OTCHET!J486+[6]OTCHET!J489+[6]OTCHET!J490+[6]OTCHET!J493+[6]OTCHET!J494+[6]OTCHET!J498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+[6]OTCHET!E487+[6]OTCHET!E488+[6]OTCHET!E491+[6]OTCHET!E492+[6]OTCHET!E495+[6]OTCHET!E496+[6]OTCHET!E497+[6]OTCHET!E499</f>
        <v>0</v>
      </c>
      <c r="F70" s="375">
        <f t="shared" si="1"/>
        <v>0</v>
      </c>
      <c r="G70" s="376">
        <f>+[6]OTCHET!G487+[6]OTCHET!G488+[6]OTCHET!G491+[6]OTCHET!G492+[6]OTCHET!G495+[6]OTCHET!G496+[6]OTCHET!G497+[6]OTCHET!G499</f>
        <v>0</v>
      </c>
      <c r="H70" s="377">
        <f>+[6]OTCHET!H487+[6]OTCHET!H488+[6]OTCHET!H491+[6]OTCHET!H492+[6]OTCHET!H495+[6]OTCHET!H496+[6]OTCHET!H497+[6]OTCHET!H499</f>
        <v>0</v>
      </c>
      <c r="I70" s="377">
        <f>+[6]OTCHET!I487+[6]OTCHET!I488+[6]OTCHET!I491+[6]OTCHET!I492+[6]OTCHET!I495+[6]OTCHET!I496+[6]OTCHET!I497+[6]OTCHET!I499</f>
        <v>0</v>
      </c>
      <c r="J70" s="378">
        <f>+[6]OTCHET!J487+[6]OTCHET!J488+[6]OTCHET!J491+[6]OTCHET!J492+[6]OTCHET!J495+[6]OTCHET!J496+[6]OTCHET!J497+[6]OTCHET!J499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+[6]OTCHET!E500</f>
        <v>0</v>
      </c>
      <c r="F71" s="375">
        <f t="shared" si="1"/>
        <v>0</v>
      </c>
      <c r="G71" s="376">
        <f>+[6]OTCHET!G500</f>
        <v>0</v>
      </c>
      <c r="H71" s="377">
        <f>+[6]OTCHET!H500</f>
        <v>0</v>
      </c>
      <c r="I71" s="377">
        <f>+[6]OTCHET!I500</f>
        <v>0</v>
      </c>
      <c r="J71" s="378">
        <f>+[6]OTCHET!J500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+[6]OTCHET!E505</f>
        <v>0</v>
      </c>
      <c r="F72" s="375">
        <f t="shared" si="1"/>
        <v>0</v>
      </c>
      <c r="G72" s="376">
        <f>+[6]OTCHET!G505</f>
        <v>0</v>
      </c>
      <c r="H72" s="377">
        <f>+[6]OTCHET!H505</f>
        <v>0</v>
      </c>
      <c r="I72" s="377">
        <f>+[6]OTCHET!I505</f>
        <v>0</v>
      </c>
      <c r="J72" s="378">
        <f>+[6]OTCHET!J505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+[6]OTCHET!E545</f>
        <v>0</v>
      </c>
      <c r="F73" s="375">
        <f t="shared" si="1"/>
        <v>0</v>
      </c>
      <c r="G73" s="376">
        <f>+[6]OTCHET!G545</f>
        <v>0</v>
      </c>
      <c r="H73" s="377">
        <f>+[6]OTCHET!H545</f>
        <v>0</v>
      </c>
      <c r="I73" s="377">
        <f>+[6]OTCHET!I545</f>
        <v>0</v>
      </c>
      <c r="J73" s="378">
        <f>+[6]OTCHET!J545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+[6]OTCHET!E584+[6]OTCHET!E585</f>
        <v>0</v>
      </c>
      <c r="F74" s="375">
        <f t="shared" si="1"/>
        <v>0</v>
      </c>
      <c r="G74" s="376">
        <f>+[6]OTCHET!G584+[6]OTCHET!G585</f>
        <v>0</v>
      </c>
      <c r="H74" s="377">
        <f>+[6]OTCHET!H584+[6]OTCHET!H585</f>
        <v>0</v>
      </c>
      <c r="I74" s="377">
        <f>+[6]OTCHET!I584+[6]OTCHET!I585</f>
        <v>0</v>
      </c>
      <c r="J74" s="378">
        <f>+[6]OTCHET!J584+[6]OTCHET!J585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+[6]OTCHET!E586+[6]OTCHET!E587+[6]OTCHET!E588</f>
        <v>0</v>
      </c>
      <c r="F75" s="382">
        <f t="shared" si="1"/>
        <v>0</v>
      </c>
      <c r="G75" s="383">
        <f>+[6]OTCHET!G586+[6]OTCHET!G587+[6]OTCHET!G588</f>
        <v>0</v>
      </c>
      <c r="H75" s="384">
        <f>+[6]OTCHET!H586+[6]OTCHET!H587+[6]OTCHET!H588</f>
        <v>0</v>
      </c>
      <c r="I75" s="384">
        <f>+[6]OTCHET!I586+[6]OTCHET!I587+[6]OTCHET!I588</f>
        <v>0</v>
      </c>
      <c r="J75" s="385">
        <f>+[6]OTCHET!J586+[6]OTCHET!J587+[6]OTCHET!J588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[6]OTCHET!E464</f>
        <v>0</v>
      </c>
      <c r="F76" s="299">
        <f t="shared" si="1"/>
        <v>0</v>
      </c>
      <c r="G76" s="300">
        <f>[6]OTCHET!G464</f>
        <v>0</v>
      </c>
      <c r="H76" s="301">
        <f>[6]OTCHET!H464</f>
        <v>0</v>
      </c>
      <c r="I76" s="301">
        <f>[6]OTCHET!I464</f>
        <v>0</v>
      </c>
      <c r="J76" s="302">
        <f>[6]OTCHET!J464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+[6]OTCHET!E469+[6]OTCHET!E472</f>
        <v>0</v>
      </c>
      <c r="F78" s="367">
        <f t="shared" si="1"/>
        <v>0</v>
      </c>
      <c r="G78" s="368">
        <f>+[6]OTCHET!G469+[6]OTCHET!G472</f>
        <v>0</v>
      </c>
      <c r="H78" s="369">
        <f>+[6]OTCHET!H469+[6]OTCHET!H472</f>
        <v>0</v>
      </c>
      <c r="I78" s="369">
        <f>+[6]OTCHET!I469+[6]OTCHET!I472</f>
        <v>0</v>
      </c>
      <c r="J78" s="370">
        <f>+[6]OTCHET!J469+[6]OTCHET!J472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+[6]OTCHET!E470+[6]OTCHET!E473</f>
        <v>0</v>
      </c>
      <c r="F79" s="375">
        <f t="shared" si="1"/>
        <v>0</v>
      </c>
      <c r="G79" s="376">
        <f>+[6]OTCHET!G470+[6]OTCHET!G473</f>
        <v>0</v>
      </c>
      <c r="H79" s="377">
        <f>+[6]OTCHET!H470+[6]OTCHET!H473</f>
        <v>0</v>
      </c>
      <c r="I79" s="377">
        <f>+[6]OTCHET!I470+[6]OTCHET!I473</f>
        <v>0</v>
      </c>
      <c r="J79" s="378">
        <f>+[6]OTCHET!J470+[6]OTCHET!J473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[6]OTCHET!E474</f>
        <v>0</v>
      </c>
      <c r="F80" s="375">
        <f t="shared" si="1"/>
        <v>0</v>
      </c>
      <c r="G80" s="376">
        <f>[6]OTCHET!G474</f>
        <v>0</v>
      </c>
      <c r="H80" s="377">
        <f>[6]OTCHET!H474</f>
        <v>0</v>
      </c>
      <c r="I80" s="377">
        <f>[6]OTCHET!I474</f>
        <v>0</v>
      </c>
      <c r="J80" s="378">
        <f>[6]OTCHET!J474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+[6]OTCHET!E482</f>
        <v>0</v>
      </c>
      <c r="F82" s="375">
        <f t="shared" si="1"/>
        <v>0</v>
      </c>
      <c r="G82" s="376">
        <f>+[6]OTCHET!G482</f>
        <v>0</v>
      </c>
      <c r="H82" s="377">
        <f>+[6]OTCHET!H482</f>
        <v>0</v>
      </c>
      <c r="I82" s="377">
        <f>+[6]OTCHET!I482</f>
        <v>0</v>
      </c>
      <c r="J82" s="378">
        <f>+[6]OTCHET!J482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+[6]OTCHET!E483</f>
        <v>0</v>
      </c>
      <c r="F83" s="382">
        <f t="shared" si="1"/>
        <v>0</v>
      </c>
      <c r="G83" s="383">
        <f>+[6]OTCHET!G483</f>
        <v>0</v>
      </c>
      <c r="H83" s="384">
        <f>+[6]OTCHET!H483</f>
        <v>0</v>
      </c>
      <c r="I83" s="384">
        <f>+[6]OTCHET!I483</f>
        <v>0</v>
      </c>
      <c r="J83" s="385">
        <f>+[6]OTCHET!J483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[6]OTCHET!E538</f>
        <v>0</v>
      </c>
      <c r="F84" s="299">
        <f t="shared" si="1"/>
        <v>0</v>
      </c>
      <c r="G84" s="300">
        <f>[6]OTCHET!G538</f>
        <v>0</v>
      </c>
      <c r="H84" s="301">
        <f>[6]OTCHET!H538</f>
        <v>0</v>
      </c>
      <c r="I84" s="301">
        <f>[6]OTCHET!I538</f>
        <v>0</v>
      </c>
      <c r="J84" s="302">
        <f>[6]OTCHET!J538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[6]OTCHET!E539</f>
        <v>0</v>
      </c>
      <c r="F85" s="304">
        <f t="shared" si="1"/>
        <v>0</v>
      </c>
      <c r="G85" s="305">
        <f>[6]OTCHET!G539</f>
        <v>0</v>
      </c>
      <c r="H85" s="306">
        <f>[6]OTCHET!H539</f>
        <v>0</v>
      </c>
      <c r="I85" s="306">
        <f>[6]OTCHET!I539</f>
        <v>0</v>
      </c>
      <c r="J85" s="307">
        <f>[6]OTCHET!J539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5839</v>
      </c>
      <c r="G86" s="310">
        <f t="shared" ref="G86:M86" si="11">+G87+G88</f>
        <v>4839</v>
      </c>
      <c r="H86" s="311">
        <f>+H87+H88</f>
        <v>0</v>
      </c>
      <c r="I86" s="311">
        <f>+I87+I88</f>
        <v>0</v>
      </c>
      <c r="J86" s="312">
        <f>+J87+J88</f>
        <v>1000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+[6]OTCHET!E506+[6]OTCHET!E515+[6]OTCHET!E519+[6]OTCHET!E546</f>
        <v>0</v>
      </c>
      <c r="F87" s="367">
        <f t="shared" si="1"/>
        <v>0</v>
      </c>
      <c r="G87" s="368">
        <f>+[6]OTCHET!G506+[6]OTCHET!G515+[6]OTCHET!G519+[6]OTCHET!G546</f>
        <v>0</v>
      </c>
      <c r="H87" s="369">
        <f>+[6]OTCHET!H506+[6]OTCHET!H515+[6]OTCHET!H519+[6]OTCHET!H546</f>
        <v>0</v>
      </c>
      <c r="I87" s="369">
        <f>+[6]OTCHET!I506+[6]OTCHET!I515+[6]OTCHET!I519+[6]OTCHET!I546</f>
        <v>0</v>
      </c>
      <c r="J87" s="370">
        <f>+[6]OTCHET!J506+[6]OTCHET!J515+[6]OTCHET!J519+[6]OTCHET!J546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+[6]OTCHET!E524+[6]OTCHET!E527+[6]OTCHET!E547</f>
        <v>0</v>
      </c>
      <c r="F88" s="382">
        <f t="shared" si="1"/>
        <v>5839</v>
      </c>
      <c r="G88" s="383">
        <f>+[6]OTCHET!G524+[6]OTCHET!G527+[6]OTCHET!G547</f>
        <v>4839</v>
      </c>
      <c r="H88" s="384">
        <f>+[6]OTCHET!H524+[6]OTCHET!H527+[6]OTCHET!H547</f>
        <v>0</v>
      </c>
      <c r="I88" s="384">
        <f>+[6]OTCHET!I524+[6]OTCHET!I527+[6]OTCHET!I547</f>
        <v>0</v>
      </c>
      <c r="J88" s="385">
        <f>+[6]OTCHET!J524+[6]OTCHET!J527+[6]OTCHET!J547</f>
        <v>1000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[6]OTCHET!E534</f>
        <v>0</v>
      </c>
      <c r="F89" s="299">
        <f t="shared" ref="F89:F96" si="12">+G89+H89+I89+J89</f>
        <v>0</v>
      </c>
      <c r="G89" s="300">
        <f>[6]OTCHET!G534</f>
        <v>0</v>
      </c>
      <c r="H89" s="301">
        <f>[6]OTCHET!H534</f>
        <v>0</v>
      </c>
      <c r="I89" s="301">
        <f>[6]OTCHET!I534</f>
        <v>0</v>
      </c>
      <c r="J89" s="302">
        <f>[6]OTCHET!J534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+[6]OTCHET!E570+[6]OTCHET!E571+[6]OTCHET!E572+[6]OTCHET!E573+[6]OTCHET!E574+[6]OTCHET!E575</f>
        <v>0</v>
      </c>
      <c r="F90" s="304">
        <f t="shared" si="12"/>
        <v>0</v>
      </c>
      <c r="G90" s="305">
        <f>+[6]OTCHET!G570+[6]OTCHET!G571+[6]OTCHET!G572+[6]OTCHET!G573+[6]OTCHET!G574+[6]OTCHET!G575</f>
        <v>0</v>
      </c>
      <c r="H90" s="306">
        <f>+[6]OTCHET!H570+[6]OTCHET!H571+[6]OTCHET!H572+[6]OTCHET!H573+[6]OTCHET!H574+[6]OTCHET!H575</f>
        <v>0</v>
      </c>
      <c r="I90" s="306">
        <f>+[6]OTCHET!I570+[6]OTCHET!I571+[6]OTCHET!I572+[6]OTCHET!I573+[6]OTCHET!I574+[6]OTCHET!I575</f>
        <v>0</v>
      </c>
      <c r="J90" s="307">
        <f>+[6]OTCHET!J570+[6]OTCHET!J571+[6]OTCHET!J572+[6]OTCHET!J573+[6]OTCHET!J574+[6]OTCHET!J575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+[6]OTCHET!E576+[6]OTCHET!E577+[6]OTCHET!E578+[6]OTCHET!E579+[6]OTCHET!E580+[6]OTCHET!E581+[6]OTCHET!E582</f>
        <v>0</v>
      </c>
      <c r="F91" s="168">
        <f t="shared" si="12"/>
        <v>-542</v>
      </c>
      <c r="G91" s="169">
        <f>+[6]OTCHET!G576+[6]OTCHET!G577+[6]OTCHET!G578+[6]OTCHET!G579+[6]OTCHET!G580+[6]OTCHET!G581+[6]OTCHET!G582</f>
        <v>0</v>
      </c>
      <c r="H91" s="170">
        <f>+[6]OTCHET!H576+[6]OTCHET!H577+[6]OTCHET!H578+[6]OTCHET!H579+[6]OTCHET!H580+[6]OTCHET!H581+[6]OTCHET!H582</f>
        <v>0</v>
      </c>
      <c r="I91" s="170">
        <f>+[6]OTCHET!I576+[6]OTCHET!I577+[6]OTCHET!I578+[6]OTCHET!I579+[6]OTCHET!I580+[6]OTCHET!I581+[6]OTCHET!I582</f>
        <v>-542</v>
      </c>
      <c r="J91" s="171">
        <f>+[6]OTCHET!J576+[6]OTCHET!J577+[6]OTCHET!J578+[6]OTCHET!J579+[6]OTCHET!J580+[6]OTCHET!J581+[6]OTCHET!J582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+[6]OTCHET!E583</f>
        <v>0</v>
      </c>
      <c r="F92" s="168">
        <f t="shared" si="12"/>
        <v>0</v>
      </c>
      <c r="G92" s="169">
        <f>+[6]OTCHET!G583</f>
        <v>0</v>
      </c>
      <c r="H92" s="170">
        <f>+[6]OTCHET!H583</f>
        <v>0</v>
      </c>
      <c r="I92" s="170">
        <f>+[6]OTCHET!I583</f>
        <v>0</v>
      </c>
      <c r="J92" s="171">
        <f>+[6]OTCHET!J583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+[6]OTCHET!E590+[6]OTCHET!E591</f>
        <v>0</v>
      </c>
      <c r="F93" s="168">
        <f t="shared" si="12"/>
        <v>0</v>
      </c>
      <c r="G93" s="169">
        <f>+[6]OTCHET!G590+[6]OTCHET!G591</f>
        <v>0</v>
      </c>
      <c r="H93" s="170">
        <f>+[6]OTCHET!H590+[6]OTCHET!H591</f>
        <v>0</v>
      </c>
      <c r="I93" s="170">
        <f>+[6]OTCHET!I590+[6]OTCHET!I591</f>
        <v>0</v>
      </c>
      <c r="J93" s="171">
        <f>+[6]OTCHET!J590+[6]OTCHET!J591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+[6]OTCHET!E592+[6]OTCHET!E593</f>
        <v>0</v>
      </c>
      <c r="F94" s="168">
        <f t="shared" si="12"/>
        <v>0</v>
      </c>
      <c r="G94" s="169">
        <f>+[6]OTCHET!G592+[6]OTCHET!G593</f>
        <v>0</v>
      </c>
      <c r="H94" s="170">
        <f>+[6]OTCHET!H592+[6]OTCHET!H593</f>
        <v>0</v>
      </c>
      <c r="I94" s="170">
        <f>+[6]OTCHET!I592+[6]OTCHET!I593</f>
        <v>0</v>
      </c>
      <c r="J94" s="171">
        <f>+[6]OTCHET!J592+[6]OTCHET!J593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[6]OTCHET!E594</f>
        <v>0</v>
      </c>
      <c r="F95" s="120">
        <f t="shared" si="12"/>
        <v>0</v>
      </c>
      <c r="G95" s="121">
        <f>[6]OTCHET!G594</f>
        <v>-1180</v>
      </c>
      <c r="H95" s="122">
        <f>[6]OTCHET!H594</f>
        <v>0</v>
      </c>
      <c r="I95" s="122">
        <f>[6]OTCHET!I594</f>
        <v>1180</v>
      </c>
      <c r="J95" s="123">
        <f>[6]OTCHET!J594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+[6]OTCHET!E597</f>
        <v>0</v>
      </c>
      <c r="F96" s="396">
        <f t="shared" si="12"/>
        <v>0</v>
      </c>
      <c r="G96" s="397">
        <f>+[6]OTCHET!G597</f>
        <v>0</v>
      </c>
      <c r="H96" s="398">
        <f>+[6]OTCHET!H597</f>
        <v>0</v>
      </c>
      <c r="I96" s="398">
        <f>+[6]OTCHET!I597</f>
        <v>0</v>
      </c>
      <c r="J96" s="399">
        <f>+[6]OTCHET!J597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+[6]OTCHET!H608</f>
        <v>0</v>
      </c>
      <c r="C107" s="421"/>
      <c r="D107" s="421"/>
      <c r="E107" s="426"/>
      <c r="F107" s="19"/>
      <c r="G107" s="427">
        <f>+[6]OTCHET!E608</f>
        <v>0</v>
      </c>
      <c r="H107" s="427">
        <f>+[6]OTCHET!F608</f>
        <v>0</v>
      </c>
      <c r="I107" s="428"/>
      <c r="J107" s="429" t="str">
        <f>+[6]OTCHET!B608</f>
        <v>31.05.2024г.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ПЛОВДИВ</v>
      </c>
      <c r="C11" s="22"/>
      <c r="D11" s="22"/>
      <c r="E11" s="23" t="s">
        <v>0</v>
      </c>
      <c r="F11" s="24">
        <f>[7]OTCHET!F9</f>
        <v>45838</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0</v>
      </c>
      <c r="F15" s="41" t="str">
        <f>[7]OTCHET!F15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112512</v>
      </c>
      <c r="G22" s="103">
        <f t="shared" si="0"/>
        <v>112992</v>
      </c>
      <c r="H22" s="104">
        <f t="shared" si="0"/>
        <v>0</v>
      </c>
      <c r="I22" s="104">
        <f t="shared" si="0"/>
        <v>820</v>
      </c>
      <c r="J22" s="105">
        <f t="shared" si="0"/>
        <v>-1300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79338</v>
      </c>
      <c r="G25" s="128">
        <f t="shared" ref="G25:M25" si="2">+G26+G30+G31+G32+G33</f>
        <v>79818</v>
      </c>
      <c r="H25" s="129">
        <f>+H26+H30+H31+H32+H33</f>
        <v>0</v>
      </c>
      <c r="I25" s="129">
        <f>+I26+I30+I31+I32+I33</f>
        <v>820</v>
      </c>
      <c r="J25" s="130">
        <f>+J26+J30+J31+J32+J33</f>
        <v>-1300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[7]OTCHET!E74</f>
        <v>0</v>
      </c>
      <c r="F26" s="133">
        <f t="shared" si="1"/>
        <v>0</v>
      </c>
      <c r="G26" s="134">
        <f>[7]OTCHET!G74</f>
        <v>0</v>
      </c>
      <c r="H26" s="135">
        <f>[7]OTCHET!H74</f>
        <v>0</v>
      </c>
      <c r="I26" s="135">
        <f>[7]OTCHET!I74</f>
        <v>0</v>
      </c>
      <c r="J26" s="136">
        <f>[7]OTCHET!J74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[7]OTCHET!E75</f>
        <v>0</v>
      </c>
      <c r="F27" s="140">
        <f t="shared" si="1"/>
        <v>0</v>
      </c>
      <c r="G27" s="141">
        <f>[7]OTCHET!G75</f>
        <v>0</v>
      </c>
      <c r="H27" s="142">
        <f>[7]OTCHET!H75</f>
        <v>0</v>
      </c>
      <c r="I27" s="142">
        <f>[7]OTCHET!I75</f>
        <v>0</v>
      </c>
      <c r="J27" s="143">
        <f>[7]OTCHET!J75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[7]OTCHET!E77</f>
        <v>0</v>
      </c>
      <c r="F28" s="148">
        <f t="shared" si="1"/>
        <v>0</v>
      </c>
      <c r="G28" s="149">
        <f>[7]OTCHET!G77</f>
        <v>0</v>
      </c>
      <c r="H28" s="150">
        <f>[7]OTCHET!H77</f>
        <v>0</v>
      </c>
      <c r="I28" s="150">
        <f>[7]OTCHET!I77</f>
        <v>0</v>
      </c>
      <c r="J28" s="151">
        <f>[7]OTCHET!J77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[7]OTCHET!E90+[7]OTCHET!E93+[7]OTCHET!E94</f>
        <v>140000</v>
      </c>
      <c r="F30" s="162">
        <f t="shared" si="1"/>
        <v>73652</v>
      </c>
      <c r="G30" s="163">
        <f>[7]OTCHET!G90+[7]OTCHET!G93+[7]OTCHET!G94</f>
        <v>73652</v>
      </c>
      <c r="H30" s="164">
        <f>[7]OTCHET!H90+[7]OTCHET!H93+[7]OTCHET!H94</f>
        <v>0</v>
      </c>
      <c r="I30" s="164">
        <f>[7]OTCHET!I90+[7]OTCHET!I93+[7]OTCHET!I94</f>
        <v>0</v>
      </c>
      <c r="J30" s="165">
        <f>[7]OTCHET!J90+[7]OTCHET!J93+[7]OTCHET!J94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[7]OTCHET!E106</f>
        <v>20000</v>
      </c>
      <c r="F31" s="168">
        <f t="shared" si="1"/>
        <v>5809</v>
      </c>
      <c r="G31" s="169">
        <f>[7]OTCHET!G106</f>
        <v>5726</v>
      </c>
      <c r="H31" s="170">
        <f>[7]OTCHET!H106</f>
        <v>0</v>
      </c>
      <c r="I31" s="170">
        <f>[7]OTCHET!I106</f>
        <v>0</v>
      </c>
      <c r="J31" s="171">
        <f>[7]OTCHET!J106</f>
        <v>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[7]OTCHET!E110+[7]OTCHET!E119+[7]OTCHET!E135+[7]OTCHET!E136</f>
        <v>0</v>
      </c>
      <c r="F32" s="168">
        <f t="shared" si="1"/>
        <v>-123</v>
      </c>
      <c r="G32" s="169">
        <f>[7]OTCHET!G110+[7]OTCHET!G119+[7]OTCHET!G135+[7]OTCHET!G136</f>
        <v>440</v>
      </c>
      <c r="H32" s="170">
        <f>[7]OTCHET!H110+[7]OTCHET!H119+[7]OTCHET!H135+[7]OTCHET!H136</f>
        <v>0</v>
      </c>
      <c r="I32" s="170">
        <f>[7]OTCHET!I110+[7]OTCHET!I119+[7]OTCHET!I135+[7]OTCHET!I136</f>
        <v>820</v>
      </c>
      <c r="J32" s="171">
        <f>[7]OTCHET!J110+[7]OTCHET!J119+[7]OTCHET!J135+[7]OTCHET!J136</f>
        <v>-1383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[7]OTCHET!E123</f>
        <v>0</v>
      </c>
      <c r="F33" s="120">
        <f t="shared" si="1"/>
        <v>0</v>
      </c>
      <c r="G33" s="121">
        <f>[7]OTCHET!G123</f>
        <v>0</v>
      </c>
      <c r="H33" s="122">
        <f>[7]OTCHET!H123</f>
        <v>0</v>
      </c>
      <c r="I33" s="122">
        <f>[7]OTCHET!I123</f>
        <v>0</v>
      </c>
      <c r="J33" s="123">
        <f>[7]OTCHET!J123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+[7]OTCHET!E137</f>
        <v>0</v>
      </c>
      <c r="F36" s="191">
        <f t="shared" si="1"/>
        <v>0</v>
      </c>
      <c r="G36" s="192">
        <f>+[7]OTCHET!G137</f>
        <v>0</v>
      </c>
      <c r="H36" s="193">
        <f>+[7]OTCHET!H137</f>
        <v>0</v>
      </c>
      <c r="I36" s="193">
        <f>+[7]OTCHET!I137</f>
        <v>0</v>
      </c>
      <c r="J36" s="194">
        <f>+[7]OTCHET!J137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[7]OTCHET!E140+[7]OTCHET!E149+[7]OTCHET!E158</f>
        <v>33174</v>
      </c>
      <c r="F37" s="199">
        <f t="shared" si="1"/>
        <v>33174</v>
      </c>
      <c r="G37" s="200">
        <f>[7]OTCHET!G140+[7]OTCHET!G149+[7]OTCHET!G158</f>
        <v>33174</v>
      </c>
      <c r="H37" s="201">
        <f>[7]OTCHET!H140+[7]OTCHET!H149+[7]OTCHET!H158</f>
        <v>0</v>
      </c>
      <c r="I37" s="201">
        <f>[7]OTCHET!I140+[7]OTCHET!I149+[7]OTCHET!I158</f>
        <v>0</v>
      </c>
      <c r="J37" s="202">
        <f>[7]OTCHET!J140+[7]OTCHET!J149+[7]OTCHET!J158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1761946</v>
      </c>
      <c r="F38" s="209">
        <f t="shared" si="3"/>
        <v>801188</v>
      </c>
      <c r="G38" s="210">
        <f t="shared" si="3"/>
        <v>567893</v>
      </c>
      <c r="H38" s="211">
        <f t="shared" si="3"/>
        <v>0</v>
      </c>
      <c r="I38" s="211">
        <f t="shared" si="3"/>
        <v>1625</v>
      </c>
      <c r="J38" s="212">
        <f t="shared" si="3"/>
        <v>231670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1504062</v>
      </c>
      <c r="F39" s="221">
        <f t="shared" si="4"/>
        <v>727408</v>
      </c>
      <c r="G39" s="222">
        <f t="shared" si="4"/>
        <v>495738</v>
      </c>
      <c r="H39" s="223">
        <f t="shared" si="4"/>
        <v>0</v>
      </c>
      <c r="I39" s="223">
        <f t="shared" si="4"/>
        <v>0</v>
      </c>
      <c r="J39" s="224">
        <f t="shared" si="4"/>
        <v>231670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[7]OTCHET!E187</f>
        <v>1114544</v>
      </c>
      <c r="F40" s="229">
        <f t="shared" si="1"/>
        <v>534843</v>
      </c>
      <c r="G40" s="230">
        <f>[7]OTCHET!G187</f>
        <v>474639</v>
      </c>
      <c r="H40" s="231">
        <f>[7]OTCHET!H187</f>
        <v>0</v>
      </c>
      <c r="I40" s="231">
        <f>[7]OTCHET!I187</f>
        <v>0</v>
      </c>
      <c r="J40" s="232">
        <f>[7]OTCHET!J187</f>
        <v>60204</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[7]OTCHET!E190</f>
        <v>32532</v>
      </c>
      <c r="F41" s="237">
        <f t="shared" si="1"/>
        <v>22095</v>
      </c>
      <c r="G41" s="238">
        <f>[7]OTCHET!G190</f>
        <v>21099</v>
      </c>
      <c r="H41" s="239">
        <f>[7]OTCHET!H190</f>
        <v>0</v>
      </c>
      <c r="I41" s="239">
        <f>[7]OTCHET!I190</f>
        <v>0</v>
      </c>
      <c r="J41" s="240">
        <f>[7]OTCHET!J190</f>
        <v>996</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+[7]OTCHET!E196+[7]OTCHET!E204</f>
        <v>356986</v>
      </c>
      <c r="F42" s="244">
        <f t="shared" si="1"/>
        <v>170470</v>
      </c>
      <c r="G42" s="245">
        <f>+[7]OTCHET!G196+[7]OTCHET!G204</f>
        <v>0</v>
      </c>
      <c r="H42" s="246">
        <f>+[7]OTCHET!H196+[7]OTCHET!H204</f>
        <v>0</v>
      </c>
      <c r="I42" s="246">
        <f>+[7]OTCHET!I196+[7]OTCHET!I204</f>
        <v>0</v>
      </c>
      <c r="J42" s="247">
        <f>+[7]OTCHET!J196+[7]OTCHET!J204</f>
        <v>170470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+[7]OTCHET!E205+[7]OTCHET!E223+[7]OTCHET!E274</f>
        <v>249084</v>
      </c>
      <c r="F43" s="250">
        <f t="shared" si="1"/>
        <v>73780</v>
      </c>
      <c r="G43" s="251">
        <f>+[7]OTCHET!G205+[7]OTCHET!G223+[7]OTCHET!G274</f>
        <v>72155</v>
      </c>
      <c r="H43" s="252">
        <f>+[7]OTCHET!H205+[7]OTCHET!H223+[7]OTCHET!H274</f>
        <v>0</v>
      </c>
      <c r="I43" s="252">
        <f>+[7]OTCHET!I205+[7]OTCHET!I223+[7]OTCHET!I274</f>
        <v>1625</v>
      </c>
      <c r="J43" s="253">
        <f>+[7]OTCHET!J205+[7]OTCHET!J223+[7]OTCHET!J274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+[7]OTCHET!E227+[7]OTCHET!E233+[7]OTCHET!E236+[7]OTCHET!E237+[7]OTCHET!E238+[7]OTCHET!E239+[7]OTCHET!E243</f>
        <v>0</v>
      </c>
      <c r="F44" s="120">
        <f t="shared" si="1"/>
        <v>0</v>
      </c>
      <c r="G44" s="121">
        <f>+[7]OTCHET!G227+[7]OTCHET!G233+[7]OTCHET!G236+[7]OTCHET!G237+[7]OTCHET!G238+[7]OTCHET!G239+[7]OTCHET!G243</f>
        <v>0</v>
      </c>
      <c r="H44" s="122">
        <f>+[7]OTCHET!H227+[7]OTCHET!H233+[7]OTCHET!H236+[7]OTCHET!H237+[7]OTCHET!H238+[7]OTCHET!H239+[7]OTCHET!H243</f>
        <v>0</v>
      </c>
      <c r="I44" s="122">
        <f>+[7]OTCHET!I227+[7]OTCHET!I233+[7]OTCHET!I236+[7]OTCHET!I237+[7]OTCHET!I238+[7]OTCHET!I239+[7]OTCHET!I243</f>
        <v>0</v>
      </c>
      <c r="J44" s="123">
        <f>+[7]OTCHET!J227+[7]OTCHET!J233+[7]OTCHET!J236+[7]OTCHET!J237+[7]OTCHET!J238+[7]OTCHET!J239+[7]OTCHET!J243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+[7]OTCHET!E236+[7]OTCHET!E237+[7]OTCHET!E238+[7]OTCHET!E239+[7]OTCHET!E246+[7]OTCHET!E247+[7]OTCHET!E251</f>
        <v>0</v>
      </c>
      <c r="F45" s="256">
        <f t="shared" si="1"/>
        <v>0</v>
      </c>
      <c r="G45" s="257">
        <f>+[7]OTCHET!G236+[7]OTCHET!G237+[7]OTCHET!G238+[7]OTCHET!G239+[7]OTCHET!G246+[7]OTCHET!G247+[7]OTCHET!G251</f>
        <v>0</v>
      </c>
      <c r="H45" s="258">
        <f>+[7]OTCHET!H236+[7]OTCHET!H237+[7]OTCHET!H238+[7]OTCHET!H239+[7]OTCHET!H246+[7]OTCHET!H247+[7]OTCHET!H251</f>
        <v>0</v>
      </c>
      <c r="I45" s="259">
        <f>+[7]OTCHET!I236+[7]OTCHET!I237+[7]OTCHET!I238+[7]OTCHET!I239+[7]OTCHET!I246+[7]OTCHET!I247+[7]OTCHET!I251</f>
        <v>0</v>
      </c>
      <c r="J45" s="260">
        <f>+[7]OTCHET!J236+[7]OTCHET!J237+[7]OTCHET!J238+[7]OTCHET!J239+[7]OTCHET!J246+[7]OTCHET!J247+[7]OTCHET!J251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+[7]OTCHET!E258+[7]OTCHET!E259+[7]OTCHET!E260+[7]OTCHET!E261</f>
        <v>0</v>
      </c>
      <c r="F46" s="250">
        <f t="shared" si="1"/>
        <v>0</v>
      </c>
      <c r="G46" s="251">
        <f>+[7]OTCHET!G258+[7]OTCHET!G259+[7]OTCHET!G260+[7]OTCHET!G261</f>
        <v>0</v>
      </c>
      <c r="H46" s="252">
        <f>+[7]OTCHET!H258+[7]OTCHET!H259+[7]OTCHET!H260+[7]OTCHET!H261</f>
        <v>0</v>
      </c>
      <c r="I46" s="252">
        <f>+[7]OTCHET!I258+[7]OTCHET!I259+[7]OTCHET!I260+[7]OTCHET!I261</f>
        <v>0</v>
      </c>
      <c r="J46" s="253">
        <f>+[7]OTCHET!J258+[7]OTCHET!J259+[7]OTCHET!J260+[7]OTCHET!J261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+[7]OTCHET!E259</f>
        <v>0</v>
      </c>
      <c r="F47" s="256">
        <f t="shared" si="1"/>
        <v>0</v>
      </c>
      <c r="G47" s="257">
        <f>+[7]OTCHET!G259</f>
        <v>0</v>
      </c>
      <c r="H47" s="258">
        <f>+[7]OTCHET!H259</f>
        <v>0</v>
      </c>
      <c r="I47" s="259">
        <f>+[7]OTCHET!I259</f>
        <v>0</v>
      </c>
      <c r="J47" s="260">
        <f>+[7]OTCHET!J259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+[7]OTCHET!E268+[7]OTCHET!E272+[7]OTCHET!E273</f>
        <v>0</v>
      </c>
      <c r="F48" s="168">
        <f t="shared" si="1"/>
        <v>0</v>
      </c>
      <c r="G48" s="163">
        <f>+[7]OTCHET!G268+[7]OTCHET!G272+[7]OTCHET!G273</f>
        <v>0</v>
      </c>
      <c r="H48" s="164">
        <f>+[7]OTCHET!H268+[7]OTCHET!H272+[7]OTCHET!H273</f>
        <v>0</v>
      </c>
      <c r="I48" s="164">
        <f>+[7]OTCHET!I268+[7]OTCHET!I272+[7]OTCHET!I273</f>
        <v>0</v>
      </c>
      <c r="J48" s="165">
        <f>+[7]OTCHET!J268+[7]OTCHET!J272+[7]OTCHET!J273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[7]OTCHET!E278+[7]OTCHET!E279+[7]OTCHET!E287+[7]OTCHET!E290</f>
        <v>8800</v>
      </c>
      <c r="F49" s="168">
        <f t="shared" si="1"/>
        <v>0</v>
      </c>
      <c r="G49" s="169">
        <f>[7]OTCHET!G278+[7]OTCHET!G279+[7]OTCHET!G287+[7]OTCHET!G290</f>
        <v>0</v>
      </c>
      <c r="H49" s="170">
        <f>[7]OTCHET!H278+[7]OTCHET!H279+[7]OTCHET!H287+[7]OTCHET!H290</f>
        <v>0</v>
      </c>
      <c r="I49" s="170">
        <f>[7]OTCHET!I278+[7]OTCHET!I279+[7]OTCHET!I287+[7]OTCHET!I290</f>
        <v>0</v>
      </c>
      <c r="J49" s="171">
        <f>[7]OTCHET!J278+[7]OTCHET!J279+[7]OTCHET!J287+[7]OTCHET!J290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+[7]OTCHET!E291</f>
        <v>0</v>
      </c>
      <c r="F50" s="168">
        <f t="shared" si="1"/>
        <v>0</v>
      </c>
      <c r="G50" s="169">
        <f>+[7]OTCHET!G291</f>
        <v>0</v>
      </c>
      <c r="H50" s="170">
        <f>+[7]OTCHET!H291</f>
        <v>0</v>
      </c>
      <c r="I50" s="170">
        <f>+[7]OTCHET!I291</f>
        <v>0</v>
      </c>
      <c r="J50" s="171">
        <f>+[7]OTCHET!J291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+[7]OTCHET!E275</f>
        <v>0</v>
      </c>
      <c r="F51" s="120">
        <f>+G51+H51+I51+J51</f>
        <v>0</v>
      </c>
      <c r="G51" s="121">
        <f>+[7]OTCHET!G275</f>
        <v>0</v>
      </c>
      <c r="H51" s="122">
        <f>+[7]OTCHET!H275</f>
        <v>0</v>
      </c>
      <c r="I51" s="122">
        <f>+[7]OTCHET!I275</f>
        <v>0</v>
      </c>
      <c r="J51" s="123">
        <f>+[7]OTCHET!J275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+[7]OTCHET!E296</f>
        <v>0</v>
      </c>
      <c r="F52" s="120">
        <f t="shared" si="1"/>
        <v>0</v>
      </c>
      <c r="G52" s="121">
        <f>+[7]OTCHET!G296</f>
        <v>0</v>
      </c>
      <c r="H52" s="122">
        <f>+[7]OTCHET!H296</f>
        <v>0</v>
      </c>
      <c r="I52" s="122">
        <f>+[7]OTCHET!I296</f>
        <v>0</v>
      </c>
      <c r="J52" s="123">
        <f>+[7]OTCHET!J296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[7]OTCHET!E297</f>
        <v>0</v>
      </c>
      <c r="F53" s="267">
        <f t="shared" si="1"/>
        <v>0</v>
      </c>
      <c r="G53" s="268">
        <f>[7]OTCHET!G297</f>
        <v>0</v>
      </c>
      <c r="H53" s="269">
        <f>[7]OTCHET!H297</f>
        <v>0</v>
      </c>
      <c r="I53" s="269">
        <f>[7]OTCHET!I297</f>
        <v>0</v>
      </c>
      <c r="J53" s="270">
        <f>[7]OTCHET!J297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[7]OTCHET!E299</f>
        <v>0</v>
      </c>
      <c r="F54" s="275">
        <f t="shared" si="1"/>
        <v>0</v>
      </c>
      <c r="G54" s="276">
        <f>[7]OTCHET!G299</f>
        <v>0</v>
      </c>
      <c r="H54" s="277">
        <f>[7]OTCHET!H299</f>
        <v>0</v>
      </c>
      <c r="I54" s="277">
        <f>[7]OTCHET!I299</f>
        <v>0</v>
      </c>
      <c r="J54" s="278">
        <f>[7]OTCHET!J299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+[7]OTCHET!E300</f>
        <v>0</v>
      </c>
      <c r="F55" s="284">
        <f t="shared" si="1"/>
        <v>0</v>
      </c>
      <c r="G55" s="285">
        <f>+[7]OTCHET!G300</f>
        <v>0</v>
      </c>
      <c r="H55" s="286">
        <f>+[7]OTCHET!H300</f>
        <v>0</v>
      </c>
      <c r="I55" s="286">
        <f>+[7]OTCHET!I300</f>
        <v>0</v>
      </c>
      <c r="J55" s="287">
        <f>+[7]OTCHET!J300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1568772</v>
      </c>
      <c r="F56" s="293">
        <f t="shared" si="5"/>
        <v>679726</v>
      </c>
      <c r="G56" s="294">
        <f t="shared" si="5"/>
        <v>448056</v>
      </c>
      <c r="H56" s="295">
        <f t="shared" si="5"/>
        <v>0</v>
      </c>
      <c r="I56" s="296">
        <f t="shared" si="5"/>
        <v>0</v>
      </c>
      <c r="J56" s="297">
        <f t="shared" si="5"/>
        <v>231670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+[7]OTCHET!E364+[7]OTCHET!E378+[7]OTCHET!E391</f>
        <v>0</v>
      </c>
      <c r="F57" s="299">
        <f t="shared" si="1"/>
        <v>0</v>
      </c>
      <c r="G57" s="300">
        <f>+[7]OTCHET!G364+[7]OTCHET!G378+[7]OTCHET!G391</f>
        <v>0</v>
      </c>
      <c r="H57" s="301">
        <f>+[7]OTCHET!H364+[7]OTCHET!H378+[7]OTCHET!H391</f>
        <v>0</v>
      </c>
      <c r="I57" s="301">
        <f>+[7]OTCHET!I364+[7]OTCHET!I378+[7]OTCHET!I391</f>
        <v>0</v>
      </c>
      <c r="J57" s="302">
        <f>+[7]OTCHET!J364+[7]OTCHET!J378+[7]OTCHET!J391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+[7]OTCHET!E386+[7]OTCHET!E394+[7]OTCHET!E399+[7]OTCHET!E402+[7]OTCHET!E405+[7]OTCHET!E408+[7]OTCHET!E409+[7]OTCHET!E412+[7]OTCHET!E425+[7]OTCHET!E426+[7]OTCHET!E427+[7]OTCHET!E428+[7]OTCHET!E429</f>
        <v>1568772</v>
      </c>
      <c r="F58" s="304">
        <f t="shared" si="1"/>
        <v>448056</v>
      </c>
      <c r="G58" s="305">
        <f>+[7]OTCHET!G386+[7]OTCHET!G394+[7]OTCHET!G399+[7]OTCHET!G402+[7]OTCHET!G405+[7]OTCHET!G408+[7]OTCHET!G409+[7]OTCHET!G412+[7]OTCHET!G425+[7]OTCHET!G426+[7]OTCHET!G427+[7]OTCHET!G428+[7]OTCHET!G429</f>
        <v>448056</v>
      </c>
      <c r="H58" s="306">
        <f>+[7]OTCHET!H386+[7]OTCHET!H394+[7]OTCHET!H399+[7]OTCHET!H402+[7]OTCHET!H405+[7]OTCHET!H408+[7]OTCHET!H409+[7]OTCHET!H412+[7]OTCHET!H425+[7]OTCHET!H426+[7]OTCHET!H427+[7]OTCHET!H428+[7]OTCHET!H429</f>
        <v>0</v>
      </c>
      <c r="I58" s="306">
        <f>+[7]OTCHET!I386+[7]OTCHET!I394+[7]OTCHET!I399+[7]OTCHET!I402+[7]OTCHET!I405+[7]OTCHET!I408+[7]OTCHET!I409+[7]OTCHET!I412+[7]OTCHET!I425+[7]OTCHET!I426+[7]OTCHET!I427+[7]OTCHET!I428+[7]OTCHET!I429</f>
        <v>0</v>
      </c>
      <c r="J58" s="307">
        <f>+[7]OTCHET!J386+[7]OTCHET!J394+[7]OTCHET!J399+[7]OTCHET!J402+[7]OTCHET!J405+[7]OTCHET!J408+[7]OTCHET!J409+[7]OTCHET!J412+[7]OTCHET!J425+[7]OTCHET!J426+[7]OTCHET!J427+[7]OTCHET!J428+[7]OTCHET!J429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+[7]OTCHET!E425+[7]OTCHET!E426+[7]OTCHET!E427+[7]OTCHET!E428+[7]OTCHET!E429</f>
        <v>0</v>
      </c>
      <c r="F59" s="309">
        <f t="shared" si="1"/>
        <v>0</v>
      </c>
      <c r="G59" s="310">
        <f>+[7]OTCHET!G425+[7]OTCHET!G426+[7]OTCHET!G427+[7]OTCHET!G428+[7]OTCHET!G429</f>
        <v>0</v>
      </c>
      <c r="H59" s="311">
        <f>+[7]OTCHET!H425+[7]OTCHET!H426+[7]OTCHET!H427+[7]OTCHET!H428+[7]OTCHET!H429</f>
        <v>0</v>
      </c>
      <c r="I59" s="311">
        <f>+[7]OTCHET!I425+[7]OTCHET!I426+[7]OTCHET!I427+[7]OTCHET!I428+[7]OTCHET!I429</f>
        <v>0</v>
      </c>
      <c r="J59" s="312">
        <f>+[7]OTCHET!J425+[7]OTCHET!J426+[7]OTCHET!J427+[7]OTCHET!J428+[7]OTCHET!J429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[7]OTCHET!E408</f>
        <v>0</v>
      </c>
      <c r="F60" s="316">
        <f t="shared" si="1"/>
        <v>0</v>
      </c>
      <c r="G60" s="317">
        <f>[7]OTCHET!G408</f>
        <v>0</v>
      </c>
      <c r="H60" s="318">
        <f>[7]OTCHET!H408</f>
        <v>0</v>
      </c>
      <c r="I60" s="318">
        <f>[7]OTCHET!I408</f>
        <v>0</v>
      </c>
      <c r="J60" s="319">
        <f>[7]OTCHET!J408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[7]OTCHET!E415</f>
        <v>0</v>
      </c>
      <c r="F62" s="199">
        <f t="shared" si="1"/>
        <v>231670</v>
      </c>
      <c r="G62" s="200">
        <f>[7]OTCHET!G415</f>
        <v>0</v>
      </c>
      <c r="H62" s="201">
        <f>[7]OTCHET!H415</f>
        <v>0</v>
      </c>
      <c r="I62" s="201">
        <f>[7]OTCHET!I415</f>
        <v>0</v>
      </c>
      <c r="J62" s="202">
        <f>[7]OTCHET!J415</f>
        <v>231670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+[7]OTCHET!E252</f>
        <v>0</v>
      </c>
      <c r="F63" s="328">
        <f t="shared" si="1"/>
        <v>0</v>
      </c>
      <c r="G63" s="329">
        <f>+[7]OTCHET!G252</f>
        <v>0</v>
      </c>
      <c r="H63" s="330">
        <f>+[7]OTCHET!H252</f>
        <v>0</v>
      </c>
      <c r="I63" s="330">
        <f>+[7]OTCHET!I252</f>
        <v>0</v>
      </c>
      <c r="J63" s="331">
        <f>+[7]OTCHET!J252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-8950</v>
      </c>
      <c r="G64" s="337">
        <f t="shared" si="6"/>
        <v>-6845</v>
      </c>
      <c r="H64" s="338">
        <f t="shared" si="6"/>
        <v>0</v>
      </c>
      <c r="I64" s="338">
        <f t="shared" si="6"/>
        <v>-805</v>
      </c>
      <c r="J64" s="339">
        <f t="shared" si="6"/>
        <v>-1300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8950</v>
      </c>
      <c r="G66" s="349">
        <f t="shared" ref="G66:L66" si="8">SUM(+G68+G76+G77+G84+G85+G86+G89+G90+G91+G92+G93+G94+G95)</f>
        <v>6845</v>
      </c>
      <c r="H66" s="350">
        <f>SUM(+H68+H76+H77+H84+H85+H86+H89+H90+H91+H92+H93+H94+H95)</f>
        <v>0</v>
      </c>
      <c r="I66" s="350">
        <f>SUM(+I68+I76+I77+I84+I85+I86+I89+I90+I91+I92+I93+I94+I95)</f>
        <v>805</v>
      </c>
      <c r="J66" s="351">
        <f>SUM(+J68+J76+J77+J84+J85+J86+J89+J90+J91+J92+J93+J94+J95)</f>
        <v>1300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+[7]OTCHET!E485+[7]OTCHET!E486+[7]OTCHET!E489+[7]OTCHET!E490+[7]OTCHET!E493+[7]OTCHET!E494+[7]OTCHET!E498</f>
        <v>0</v>
      </c>
      <c r="F69" s="367">
        <f t="shared" si="1"/>
        <v>0</v>
      </c>
      <c r="G69" s="368">
        <f>+[7]OTCHET!G485+[7]OTCHET!G486+[7]OTCHET!G489+[7]OTCHET!G490+[7]OTCHET!G493+[7]OTCHET!G494+[7]OTCHET!G498</f>
        <v>0</v>
      </c>
      <c r="H69" s="369">
        <f>+[7]OTCHET!H485+[7]OTCHET!H486+[7]OTCHET!H489+[7]OTCHET!H490+[7]OTCHET!H493+[7]OTCHET!H494+[7]OTCHET!H498</f>
        <v>0</v>
      </c>
      <c r="I69" s="369">
        <f>+[7]OTCHET!I485+[7]OTCHET!I486+[7]OTCHET!I489+[7]OTCHET!I490+[7]OTCHET!I493+[7]OTCHET!I494+[7]OTCHET!I498</f>
        <v>0</v>
      </c>
      <c r="J69" s="370">
        <f>+[7]OTCHET!J485+[7]OTCHET!J486+[7]OTCHET!J489+[7]OTCHET!J490+[7]OTCHET!J493+[7]OTCHET!J494+[7]OTCHET!J498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+[7]OTCHET!E487+[7]OTCHET!E488+[7]OTCHET!E491+[7]OTCHET!E492+[7]OTCHET!E495+[7]OTCHET!E496+[7]OTCHET!E497+[7]OTCHET!E499</f>
        <v>0</v>
      </c>
      <c r="F70" s="375">
        <f t="shared" si="1"/>
        <v>0</v>
      </c>
      <c r="G70" s="376">
        <f>+[7]OTCHET!G487+[7]OTCHET!G488+[7]OTCHET!G491+[7]OTCHET!G492+[7]OTCHET!G495+[7]OTCHET!G496+[7]OTCHET!G497+[7]OTCHET!G499</f>
        <v>0</v>
      </c>
      <c r="H70" s="377">
        <f>+[7]OTCHET!H487+[7]OTCHET!H488+[7]OTCHET!H491+[7]OTCHET!H492+[7]OTCHET!H495+[7]OTCHET!H496+[7]OTCHET!H497+[7]OTCHET!H499</f>
        <v>0</v>
      </c>
      <c r="I70" s="377">
        <f>+[7]OTCHET!I487+[7]OTCHET!I488+[7]OTCHET!I491+[7]OTCHET!I492+[7]OTCHET!I495+[7]OTCHET!I496+[7]OTCHET!I497+[7]OTCHET!I499</f>
        <v>0</v>
      </c>
      <c r="J70" s="378">
        <f>+[7]OTCHET!J487+[7]OTCHET!J488+[7]OTCHET!J491+[7]OTCHET!J492+[7]OTCHET!J495+[7]OTCHET!J496+[7]OTCHET!J497+[7]OTCHET!J499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+[7]OTCHET!E500</f>
        <v>0</v>
      </c>
      <c r="F71" s="375">
        <f t="shared" si="1"/>
        <v>0</v>
      </c>
      <c r="G71" s="376">
        <f>+[7]OTCHET!G500</f>
        <v>0</v>
      </c>
      <c r="H71" s="377">
        <f>+[7]OTCHET!H500</f>
        <v>0</v>
      </c>
      <c r="I71" s="377">
        <f>+[7]OTCHET!I500</f>
        <v>0</v>
      </c>
      <c r="J71" s="378">
        <f>+[7]OTCHET!J500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+[7]OTCHET!E505</f>
        <v>0</v>
      </c>
      <c r="F72" s="375">
        <f t="shared" si="1"/>
        <v>0</v>
      </c>
      <c r="G72" s="376">
        <f>+[7]OTCHET!G505</f>
        <v>0</v>
      </c>
      <c r="H72" s="377">
        <f>+[7]OTCHET!H505</f>
        <v>0</v>
      </c>
      <c r="I72" s="377">
        <f>+[7]OTCHET!I505</f>
        <v>0</v>
      </c>
      <c r="J72" s="378">
        <f>+[7]OTCHET!J505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+[7]OTCHET!E545</f>
        <v>0</v>
      </c>
      <c r="F73" s="375">
        <f t="shared" si="1"/>
        <v>0</v>
      </c>
      <c r="G73" s="376">
        <f>+[7]OTCHET!G545</f>
        <v>0</v>
      </c>
      <c r="H73" s="377">
        <f>+[7]OTCHET!H545</f>
        <v>0</v>
      </c>
      <c r="I73" s="377">
        <f>+[7]OTCHET!I545</f>
        <v>0</v>
      </c>
      <c r="J73" s="378">
        <f>+[7]OTCHET!J545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+[7]OTCHET!E584+[7]OTCHET!E585</f>
        <v>0</v>
      </c>
      <c r="F74" s="375">
        <f t="shared" si="1"/>
        <v>0</v>
      </c>
      <c r="G74" s="376">
        <f>+[7]OTCHET!G584+[7]OTCHET!G585</f>
        <v>0</v>
      </c>
      <c r="H74" s="377">
        <f>+[7]OTCHET!H584+[7]OTCHET!H585</f>
        <v>0</v>
      </c>
      <c r="I74" s="377">
        <f>+[7]OTCHET!I584+[7]OTCHET!I585</f>
        <v>0</v>
      </c>
      <c r="J74" s="378">
        <f>+[7]OTCHET!J584+[7]OTCHET!J585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+[7]OTCHET!E586+[7]OTCHET!E587+[7]OTCHET!E588</f>
        <v>0</v>
      </c>
      <c r="F75" s="382">
        <f t="shared" si="1"/>
        <v>0</v>
      </c>
      <c r="G75" s="383">
        <f>+[7]OTCHET!G586+[7]OTCHET!G587+[7]OTCHET!G588</f>
        <v>0</v>
      </c>
      <c r="H75" s="384">
        <f>+[7]OTCHET!H586+[7]OTCHET!H587+[7]OTCHET!H588</f>
        <v>0</v>
      </c>
      <c r="I75" s="384">
        <f>+[7]OTCHET!I586+[7]OTCHET!I587+[7]OTCHET!I588</f>
        <v>0</v>
      </c>
      <c r="J75" s="385">
        <f>+[7]OTCHET!J586+[7]OTCHET!J587+[7]OTCHET!J588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[7]OTCHET!E464</f>
        <v>0</v>
      </c>
      <c r="F76" s="299">
        <f t="shared" si="1"/>
        <v>0</v>
      </c>
      <c r="G76" s="300">
        <f>[7]OTCHET!G464</f>
        <v>0</v>
      </c>
      <c r="H76" s="301">
        <f>[7]OTCHET!H464</f>
        <v>0</v>
      </c>
      <c r="I76" s="301">
        <f>[7]OTCHET!I464</f>
        <v>0</v>
      </c>
      <c r="J76" s="302">
        <f>[7]OTCHET!J464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+[7]OTCHET!E469+[7]OTCHET!E472</f>
        <v>0</v>
      </c>
      <c r="F78" s="367">
        <f t="shared" si="1"/>
        <v>0</v>
      </c>
      <c r="G78" s="368">
        <f>+[7]OTCHET!G469+[7]OTCHET!G472</f>
        <v>0</v>
      </c>
      <c r="H78" s="369">
        <f>+[7]OTCHET!H469+[7]OTCHET!H472</f>
        <v>0</v>
      </c>
      <c r="I78" s="369">
        <f>+[7]OTCHET!I469+[7]OTCHET!I472</f>
        <v>0</v>
      </c>
      <c r="J78" s="370">
        <f>+[7]OTCHET!J469+[7]OTCHET!J472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+[7]OTCHET!E470+[7]OTCHET!E473</f>
        <v>0</v>
      </c>
      <c r="F79" s="375">
        <f t="shared" si="1"/>
        <v>0</v>
      </c>
      <c r="G79" s="376">
        <f>+[7]OTCHET!G470+[7]OTCHET!G473</f>
        <v>0</v>
      </c>
      <c r="H79" s="377">
        <f>+[7]OTCHET!H470+[7]OTCHET!H473</f>
        <v>0</v>
      </c>
      <c r="I79" s="377">
        <f>+[7]OTCHET!I470+[7]OTCHET!I473</f>
        <v>0</v>
      </c>
      <c r="J79" s="378">
        <f>+[7]OTCHET!J470+[7]OTCHET!J473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[7]OTCHET!E474</f>
        <v>0</v>
      </c>
      <c r="F80" s="375">
        <f t="shared" si="1"/>
        <v>0</v>
      </c>
      <c r="G80" s="376">
        <f>[7]OTCHET!G474</f>
        <v>0</v>
      </c>
      <c r="H80" s="377">
        <f>[7]OTCHET!H474</f>
        <v>0</v>
      </c>
      <c r="I80" s="377">
        <f>[7]OTCHET!I474</f>
        <v>0</v>
      </c>
      <c r="J80" s="378">
        <f>[7]OTCHET!J474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+[7]OTCHET!E482</f>
        <v>0</v>
      </c>
      <c r="F82" s="375">
        <f t="shared" si="1"/>
        <v>0</v>
      </c>
      <c r="G82" s="376">
        <f>+[7]OTCHET!G482</f>
        <v>0</v>
      </c>
      <c r="H82" s="377">
        <f>+[7]OTCHET!H482</f>
        <v>0</v>
      </c>
      <c r="I82" s="377">
        <f>+[7]OTCHET!I482</f>
        <v>0</v>
      </c>
      <c r="J82" s="378">
        <f>+[7]OTCHET!J482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+[7]OTCHET!E483</f>
        <v>0</v>
      </c>
      <c r="F83" s="382">
        <f t="shared" si="1"/>
        <v>0</v>
      </c>
      <c r="G83" s="383">
        <f>+[7]OTCHET!G483</f>
        <v>0</v>
      </c>
      <c r="H83" s="384">
        <f>+[7]OTCHET!H483</f>
        <v>0</v>
      </c>
      <c r="I83" s="384">
        <f>+[7]OTCHET!I483</f>
        <v>0</v>
      </c>
      <c r="J83" s="385">
        <f>+[7]OTCHET!J483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[7]OTCHET!E538</f>
        <v>0</v>
      </c>
      <c r="F84" s="299">
        <f t="shared" si="1"/>
        <v>0</v>
      </c>
      <c r="G84" s="300">
        <f>[7]OTCHET!G538</f>
        <v>0</v>
      </c>
      <c r="H84" s="301">
        <f>[7]OTCHET!H538</f>
        <v>0</v>
      </c>
      <c r="I84" s="301">
        <f>[7]OTCHET!I538</f>
        <v>0</v>
      </c>
      <c r="J84" s="302">
        <f>[7]OTCHET!J538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[7]OTCHET!E539</f>
        <v>0</v>
      </c>
      <c r="F85" s="304">
        <f t="shared" si="1"/>
        <v>0</v>
      </c>
      <c r="G85" s="305">
        <f>[7]OTCHET!G539</f>
        <v>0</v>
      </c>
      <c r="H85" s="306">
        <f>[7]OTCHET!H539</f>
        <v>0</v>
      </c>
      <c r="I85" s="306">
        <f>[7]OTCHET!I539</f>
        <v>0</v>
      </c>
      <c r="J85" s="307">
        <f>[7]OTCHET!J539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9325</v>
      </c>
      <c r="G86" s="310">
        <f t="shared" ref="G86:M86" si="11">+G87+G88</f>
        <v>8025</v>
      </c>
      <c r="H86" s="311">
        <f>+H87+H88</f>
        <v>0</v>
      </c>
      <c r="I86" s="311">
        <f>+I87+I88</f>
        <v>0</v>
      </c>
      <c r="J86" s="312">
        <f>+J87+J88</f>
        <v>1300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+[7]OTCHET!E506+[7]OTCHET!E515+[7]OTCHET!E519+[7]OTCHET!E546</f>
        <v>0</v>
      </c>
      <c r="F87" s="367">
        <f t="shared" si="1"/>
        <v>0</v>
      </c>
      <c r="G87" s="368">
        <f>+[7]OTCHET!G506+[7]OTCHET!G515+[7]OTCHET!G519+[7]OTCHET!G546</f>
        <v>0</v>
      </c>
      <c r="H87" s="369">
        <f>+[7]OTCHET!H506+[7]OTCHET!H515+[7]OTCHET!H519+[7]OTCHET!H546</f>
        <v>0</v>
      </c>
      <c r="I87" s="369">
        <f>+[7]OTCHET!I506+[7]OTCHET!I515+[7]OTCHET!I519+[7]OTCHET!I546</f>
        <v>0</v>
      </c>
      <c r="J87" s="370">
        <f>+[7]OTCHET!J506+[7]OTCHET!J515+[7]OTCHET!J519+[7]OTCHET!J546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+[7]OTCHET!E524+[7]OTCHET!E527+[7]OTCHET!E547</f>
        <v>0</v>
      </c>
      <c r="F88" s="382">
        <f t="shared" si="1"/>
        <v>9325</v>
      </c>
      <c r="G88" s="383">
        <f>+[7]OTCHET!G524+[7]OTCHET!G527+[7]OTCHET!G547</f>
        <v>8025</v>
      </c>
      <c r="H88" s="384">
        <f>+[7]OTCHET!H524+[7]OTCHET!H527+[7]OTCHET!H547</f>
        <v>0</v>
      </c>
      <c r="I88" s="384">
        <f>+[7]OTCHET!I524+[7]OTCHET!I527+[7]OTCHET!I547</f>
        <v>0</v>
      </c>
      <c r="J88" s="385">
        <f>+[7]OTCHET!J524+[7]OTCHET!J527+[7]OTCHET!J547</f>
        <v>1300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[7]OTCHET!E534</f>
        <v>0</v>
      </c>
      <c r="F89" s="299">
        <f t="shared" ref="F89:F96" si="12">+G89+H89+I89+J89</f>
        <v>0</v>
      </c>
      <c r="G89" s="300">
        <f>[7]OTCHET!G534</f>
        <v>0</v>
      </c>
      <c r="H89" s="301">
        <f>[7]OTCHET!H534</f>
        <v>0</v>
      </c>
      <c r="I89" s="301">
        <f>[7]OTCHET!I534</f>
        <v>0</v>
      </c>
      <c r="J89" s="302">
        <f>[7]OTCHET!J534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+[7]OTCHET!E570+[7]OTCHET!E571+[7]OTCHET!E572+[7]OTCHET!E573+[7]OTCHET!E574+[7]OTCHET!E575</f>
        <v>0</v>
      </c>
      <c r="F90" s="304">
        <f t="shared" si="12"/>
        <v>0</v>
      </c>
      <c r="G90" s="305">
        <f>+[7]OTCHET!G570+[7]OTCHET!G571+[7]OTCHET!G572+[7]OTCHET!G573+[7]OTCHET!G574+[7]OTCHET!G575</f>
        <v>0</v>
      </c>
      <c r="H90" s="306">
        <f>+[7]OTCHET!H570+[7]OTCHET!H571+[7]OTCHET!H572+[7]OTCHET!H573+[7]OTCHET!H574+[7]OTCHET!H575</f>
        <v>0</v>
      </c>
      <c r="I90" s="306">
        <f>+[7]OTCHET!I570+[7]OTCHET!I571+[7]OTCHET!I572+[7]OTCHET!I573+[7]OTCHET!I574+[7]OTCHET!I575</f>
        <v>0</v>
      </c>
      <c r="J90" s="307">
        <f>+[7]OTCHET!J570+[7]OTCHET!J571+[7]OTCHET!J572+[7]OTCHET!J573+[7]OTCHET!J574+[7]OTCHET!J575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+[7]OTCHET!E576+[7]OTCHET!E577+[7]OTCHET!E578+[7]OTCHET!E579+[7]OTCHET!E580+[7]OTCHET!E581+[7]OTCHET!E582</f>
        <v>0</v>
      </c>
      <c r="F91" s="168">
        <f t="shared" si="12"/>
        <v>-375</v>
      </c>
      <c r="G91" s="169">
        <f>+[7]OTCHET!G576+[7]OTCHET!G577+[7]OTCHET!G578+[7]OTCHET!G579+[7]OTCHET!G580+[7]OTCHET!G581+[7]OTCHET!G582</f>
        <v>0</v>
      </c>
      <c r="H91" s="170">
        <f>+[7]OTCHET!H576+[7]OTCHET!H577+[7]OTCHET!H578+[7]OTCHET!H579+[7]OTCHET!H580+[7]OTCHET!H581+[7]OTCHET!H582</f>
        <v>0</v>
      </c>
      <c r="I91" s="170">
        <f>+[7]OTCHET!I576+[7]OTCHET!I577+[7]OTCHET!I578+[7]OTCHET!I579+[7]OTCHET!I580+[7]OTCHET!I581+[7]OTCHET!I582</f>
        <v>-375</v>
      </c>
      <c r="J91" s="171">
        <f>+[7]OTCHET!J576+[7]OTCHET!J577+[7]OTCHET!J578+[7]OTCHET!J579+[7]OTCHET!J580+[7]OTCHET!J581+[7]OTCHET!J582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+[7]OTCHET!E583</f>
        <v>0</v>
      </c>
      <c r="F92" s="168">
        <f t="shared" si="12"/>
        <v>0</v>
      </c>
      <c r="G92" s="169">
        <f>+[7]OTCHET!G583</f>
        <v>0</v>
      </c>
      <c r="H92" s="170">
        <f>+[7]OTCHET!H583</f>
        <v>0</v>
      </c>
      <c r="I92" s="170">
        <f>+[7]OTCHET!I583</f>
        <v>0</v>
      </c>
      <c r="J92" s="171">
        <f>+[7]OTCHET!J583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+[7]OTCHET!E590+[7]OTCHET!E591</f>
        <v>0</v>
      </c>
      <c r="F93" s="168">
        <f t="shared" si="12"/>
        <v>0</v>
      </c>
      <c r="G93" s="169">
        <f>+[7]OTCHET!G590+[7]OTCHET!G591</f>
        <v>0</v>
      </c>
      <c r="H93" s="170">
        <f>+[7]OTCHET!H590+[7]OTCHET!H591</f>
        <v>0</v>
      </c>
      <c r="I93" s="170">
        <f>+[7]OTCHET!I590+[7]OTCHET!I591</f>
        <v>0</v>
      </c>
      <c r="J93" s="171">
        <f>+[7]OTCHET!J590+[7]OTCHET!J591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+[7]OTCHET!E592+[7]OTCHET!E593</f>
        <v>0</v>
      </c>
      <c r="F94" s="168">
        <f t="shared" si="12"/>
        <v>0</v>
      </c>
      <c r="G94" s="169">
        <f>+[7]OTCHET!G592+[7]OTCHET!G593</f>
        <v>0</v>
      </c>
      <c r="H94" s="170">
        <f>+[7]OTCHET!H592+[7]OTCHET!H593</f>
        <v>0</v>
      </c>
      <c r="I94" s="170">
        <f>+[7]OTCHET!I592+[7]OTCHET!I593</f>
        <v>0</v>
      </c>
      <c r="J94" s="171">
        <f>+[7]OTCHET!J592+[7]OTCHET!J593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[7]OTCHET!E594</f>
        <v>0</v>
      </c>
      <c r="F95" s="120">
        <f t="shared" si="12"/>
        <v>0</v>
      </c>
      <c r="G95" s="121">
        <f>[7]OTCHET!G594</f>
        <v>-1180</v>
      </c>
      <c r="H95" s="122">
        <f>[7]OTCHET!H594</f>
        <v>0</v>
      </c>
      <c r="I95" s="122">
        <f>[7]OTCHET!I594</f>
        <v>1180</v>
      </c>
      <c r="J95" s="123">
        <f>[7]OTCHET!J594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+[7]OTCHET!E597</f>
        <v>0</v>
      </c>
      <c r="F96" s="396">
        <f t="shared" si="12"/>
        <v>0</v>
      </c>
      <c r="G96" s="397">
        <f>+[7]OTCHET!G597</f>
        <v>0</v>
      </c>
      <c r="H96" s="398">
        <f>+[7]OTCHET!H597</f>
        <v>0</v>
      </c>
      <c r="I96" s="398">
        <f>+[7]OTCHET!I597</f>
        <v>0</v>
      </c>
      <c r="J96" s="399">
        <f>+[7]OTCHET!J597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+[7]OTCHET!H608</f>
        <v>0</v>
      </c>
      <c r="C107" s="421"/>
      <c r="D107" s="421"/>
      <c r="E107" s="426"/>
      <c r="F107" s="19"/>
      <c r="G107" s="427">
        <f>+[7]OTCHET!E608</f>
        <v>0</v>
      </c>
      <c r="H107" s="427">
        <f>+[7]OTCHET!F608</f>
        <v>0</v>
      </c>
      <c r="I107" s="428"/>
      <c r="J107" s="429" t="str">
        <f>+[7]OTCHET!B608</f>
        <v>30.06.2025г.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ПЛОВДИВ</v>
      </c>
      <c r="C11" s="22"/>
      <c r="D11" s="22"/>
      <c r="E11" s="23" t="s">
        <v>0</v>
      </c>
      <c r="F11" s="24">
        <f>[8]OTCHET!F9</f>
        <v>45869</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0</v>
      </c>
      <c r="F15" s="41" t="str">
        <f>[8]OTCHET!F15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135006</v>
      </c>
      <c r="G22" s="103">
        <f t="shared" si="0"/>
        <v>135686</v>
      </c>
      <c r="H22" s="104">
        <f t="shared" si="0"/>
        <v>0</v>
      </c>
      <c r="I22" s="104">
        <f t="shared" si="0"/>
        <v>820</v>
      </c>
      <c r="J22" s="105">
        <f t="shared" si="0"/>
        <v>-1500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101832</v>
      </c>
      <c r="G25" s="128">
        <f t="shared" ref="G25:M25" si="2">+G26+G30+G31+G32+G33</f>
        <v>102512</v>
      </c>
      <c r="H25" s="129">
        <f>+H26+H30+H31+H32+H33</f>
        <v>0</v>
      </c>
      <c r="I25" s="129">
        <f>+I26+I30+I31+I32+I33</f>
        <v>820</v>
      </c>
      <c r="J25" s="130">
        <f>+J26+J30+J31+J32+J33</f>
        <v>-1500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[8]OTCHET!E74</f>
        <v>0</v>
      </c>
      <c r="F26" s="133">
        <f t="shared" si="1"/>
        <v>0</v>
      </c>
      <c r="G26" s="134">
        <f>[8]OTCHET!G74</f>
        <v>0</v>
      </c>
      <c r="H26" s="135">
        <f>[8]OTCHET!H74</f>
        <v>0</v>
      </c>
      <c r="I26" s="135">
        <f>[8]OTCHET!I74</f>
        <v>0</v>
      </c>
      <c r="J26" s="136">
        <f>[8]OTCHET!J74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[8]OTCHET!E75</f>
        <v>0</v>
      </c>
      <c r="F27" s="140">
        <f t="shared" si="1"/>
        <v>0</v>
      </c>
      <c r="G27" s="141">
        <f>[8]OTCHET!G75</f>
        <v>0</v>
      </c>
      <c r="H27" s="142">
        <f>[8]OTCHET!H75</f>
        <v>0</v>
      </c>
      <c r="I27" s="142">
        <f>[8]OTCHET!I75</f>
        <v>0</v>
      </c>
      <c r="J27" s="143">
        <f>[8]OTCHET!J75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[8]OTCHET!E77</f>
        <v>0</v>
      </c>
      <c r="F28" s="148">
        <f t="shared" si="1"/>
        <v>0</v>
      </c>
      <c r="G28" s="149">
        <f>[8]OTCHET!G77</f>
        <v>0</v>
      </c>
      <c r="H28" s="150">
        <f>[8]OTCHET!H77</f>
        <v>0</v>
      </c>
      <c r="I28" s="150">
        <f>[8]OTCHET!I77</f>
        <v>0</v>
      </c>
      <c r="J28" s="151">
        <f>[8]OTCHET!J77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[8]OTCHET!E90+[8]OTCHET!E93+[8]OTCHET!E94</f>
        <v>140000</v>
      </c>
      <c r="F30" s="162">
        <f t="shared" si="1"/>
        <v>93737</v>
      </c>
      <c r="G30" s="163">
        <f>[8]OTCHET!G90+[8]OTCHET!G93+[8]OTCHET!G94</f>
        <v>93737</v>
      </c>
      <c r="H30" s="164">
        <f>[8]OTCHET!H90+[8]OTCHET!H93+[8]OTCHET!H94</f>
        <v>0</v>
      </c>
      <c r="I30" s="164">
        <f>[8]OTCHET!I90+[8]OTCHET!I93+[8]OTCHET!I94</f>
        <v>0</v>
      </c>
      <c r="J30" s="165">
        <f>[8]OTCHET!J90+[8]OTCHET!J93+[8]OTCHET!J94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[8]OTCHET!E106</f>
        <v>20000</v>
      </c>
      <c r="F31" s="168">
        <f t="shared" si="1"/>
        <v>8418</v>
      </c>
      <c r="G31" s="169">
        <f>[8]OTCHET!G106</f>
        <v>8335</v>
      </c>
      <c r="H31" s="170">
        <f>[8]OTCHET!H106</f>
        <v>0</v>
      </c>
      <c r="I31" s="170">
        <f>[8]OTCHET!I106</f>
        <v>0</v>
      </c>
      <c r="J31" s="171">
        <f>[8]OTCHET!J106</f>
        <v>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[8]OTCHET!E110+[8]OTCHET!E119+[8]OTCHET!E135+[8]OTCHET!E136</f>
        <v>0</v>
      </c>
      <c r="F32" s="168">
        <f t="shared" si="1"/>
        <v>-323</v>
      </c>
      <c r="G32" s="169">
        <f>[8]OTCHET!G110+[8]OTCHET!G119+[8]OTCHET!G135+[8]OTCHET!G136</f>
        <v>440</v>
      </c>
      <c r="H32" s="170">
        <f>[8]OTCHET!H110+[8]OTCHET!H119+[8]OTCHET!H135+[8]OTCHET!H136</f>
        <v>0</v>
      </c>
      <c r="I32" s="170">
        <f>[8]OTCHET!I110+[8]OTCHET!I119+[8]OTCHET!I135+[8]OTCHET!I136</f>
        <v>820</v>
      </c>
      <c r="J32" s="171">
        <f>[8]OTCHET!J110+[8]OTCHET!J119+[8]OTCHET!J135+[8]OTCHET!J136</f>
        <v>-1583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[8]OTCHET!E123</f>
        <v>0</v>
      </c>
      <c r="F33" s="120">
        <f t="shared" si="1"/>
        <v>0</v>
      </c>
      <c r="G33" s="121">
        <f>[8]OTCHET!G123</f>
        <v>0</v>
      </c>
      <c r="H33" s="122">
        <f>[8]OTCHET!H123</f>
        <v>0</v>
      </c>
      <c r="I33" s="122">
        <f>[8]OTCHET!I123</f>
        <v>0</v>
      </c>
      <c r="J33" s="123">
        <f>[8]OTCHET!J123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+[8]OTCHET!E137</f>
        <v>0</v>
      </c>
      <c r="F36" s="191">
        <f t="shared" si="1"/>
        <v>0</v>
      </c>
      <c r="G36" s="192">
        <f>+[8]OTCHET!G137</f>
        <v>0</v>
      </c>
      <c r="H36" s="193">
        <f>+[8]OTCHET!H137</f>
        <v>0</v>
      </c>
      <c r="I36" s="193">
        <f>+[8]OTCHET!I137</f>
        <v>0</v>
      </c>
      <c r="J36" s="194">
        <f>+[8]OTCHET!J137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[8]OTCHET!E140+[8]OTCHET!E149+[8]OTCHET!E158</f>
        <v>33174</v>
      </c>
      <c r="F37" s="199">
        <f t="shared" si="1"/>
        <v>33174</v>
      </c>
      <c r="G37" s="200">
        <f>[8]OTCHET!G140+[8]OTCHET!G149+[8]OTCHET!G158</f>
        <v>33174</v>
      </c>
      <c r="H37" s="201">
        <f>[8]OTCHET!H140+[8]OTCHET!H149+[8]OTCHET!H158</f>
        <v>0</v>
      </c>
      <c r="I37" s="201">
        <f>[8]OTCHET!I140+[8]OTCHET!I149+[8]OTCHET!I158</f>
        <v>0</v>
      </c>
      <c r="J37" s="202">
        <f>[8]OTCHET!J140+[8]OTCHET!J149+[8]OTCHET!J158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1744876</v>
      </c>
      <c r="F38" s="209">
        <f t="shared" si="3"/>
        <v>1047665</v>
      </c>
      <c r="G38" s="210">
        <f t="shared" si="3"/>
        <v>747168</v>
      </c>
      <c r="H38" s="211">
        <f t="shared" si="3"/>
        <v>0</v>
      </c>
      <c r="I38" s="211">
        <f t="shared" si="3"/>
        <v>1914</v>
      </c>
      <c r="J38" s="212">
        <f t="shared" si="3"/>
        <v>298583</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1486992</v>
      </c>
      <c r="F39" s="221">
        <f t="shared" si="4"/>
        <v>939331</v>
      </c>
      <c r="G39" s="222">
        <f t="shared" si="4"/>
        <v>640748</v>
      </c>
      <c r="H39" s="223">
        <f t="shared" si="4"/>
        <v>0</v>
      </c>
      <c r="I39" s="223">
        <f t="shared" si="4"/>
        <v>0</v>
      </c>
      <c r="J39" s="224">
        <f t="shared" si="4"/>
        <v>298583</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[8]OTCHET!E187</f>
        <v>1101924</v>
      </c>
      <c r="F40" s="229">
        <f t="shared" si="1"/>
        <v>694895</v>
      </c>
      <c r="G40" s="230">
        <f>[8]OTCHET!G187</f>
        <v>616984</v>
      </c>
      <c r="H40" s="231">
        <f>[8]OTCHET!H187</f>
        <v>0</v>
      </c>
      <c r="I40" s="231">
        <f>[8]OTCHET!I187</f>
        <v>0</v>
      </c>
      <c r="J40" s="232">
        <f>[8]OTCHET!J187</f>
        <v>77911</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[8]OTCHET!E190</f>
        <v>32532</v>
      </c>
      <c r="F41" s="237">
        <f t="shared" si="1"/>
        <v>25163</v>
      </c>
      <c r="G41" s="238">
        <f>[8]OTCHET!G190</f>
        <v>23764</v>
      </c>
      <c r="H41" s="239">
        <f>[8]OTCHET!H190</f>
        <v>0</v>
      </c>
      <c r="I41" s="239">
        <f>[8]OTCHET!I190</f>
        <v>0</v>
      </c>
      <c r="J41" s="240">
        <f>[8]OTCHET!J190</f>
        <v>1399</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+[8]OTCHET!E196+[8]OTCHET!E204</f>
        <v>352536</v>
      </c>
      <c r="F42" s="244">
        <f t="shared" si="1"/>
        <v>219273</v>
      </c>
      <c r="G42" s="245">
        <f>+[8]OTCHET!G196+[8]OTCHET!G204</f>
        <v>0</v>
      </c>
      <c r="H42" s="246">
        <f>+[8]OTCHET!H196+[8]OTCHET!H204</f>
        <v>0</v>
      </c>
      <c r="I42" s="246">
        <f>+[8]OTCHET!I196+[8]OTCHET!I204</f>
        <v>0</v>
      </c>
      <c r="J42" s="247">
        <f>+[8]OTCHET!J196+[8]OTCHET!J204</f>
        <v>219273</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+[8]OTCHET!E205+[8]OTCHET!E223+[8]OTCHET!E274</f>
        <v>249084</v>
      </c>
      <c r="F43" s="250">
        <f t="shared" si="1"/>
        <v>99548</v>
      </c>
      <c r="G43" s="251">
        <f>+[8]OTCHET!G205+[8]OTCHET!G223+[8]OTCHET!G274</f>
        <v>97634</v>
      </c>
      <c r="H43" s="252">
        <f>+[8]OTCHET!H205+[8]OTCHET!H223+[8]OTCHET!H274</f>
        <v>0</v>
      </c>
      <c r="I43" s="252">
        <f>+[8]OTCHET!I205+[8]OTCHET!I223+[8]OTCHET!I274</f>
        <v>1914</v>
      </c>
      <c r="J43" s="253">
        <f>+[8]OTCHET!J205+[8]OTCHET!J223+[8]OTCHET!J274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+[8]OTCHET!E227+[8]OTCHET!E233+[8]OTCHET!E236+[8]OTCHET!E237+[8]OTCHET!E238+[8]OTCHET!E239+[8]OTCHET!E243</f>
        <v>0</v>
      </c>
      <c r="F44" s="120">
        <f t="shared" si="1"/>
        <v>0</v>
      </c>
      <c r="G44" s="121">
        <f>+[8]OTCHET!G227+[8]OTCHET!G233+[8]OTCHET!G236+[8]OTCHET!G237+[8]OTCHET!G238+[8]OTCHET!G239+[8]OTCHET!G243</f>
        <v>0</v>
      </c>
      <c r="H44" s="122">
        <f>+[8]OTCHET!H227+[8]OTCHET!H233+[8]OTCHET!H236+[8]OTCHET!H237+[8]OTCHET!H238+[8]OTCHET!H239+[8]OTCHET!H243</f>
        <v>0</v>
      </c>
      <c r="I44" s="122">
        <f>+[8]OTCHET!I227+[8]OTCHET!I233+[8]OTCHET!I236+[8]OTCHET!I237+[8]OTCHET!I238+[8]OTCHET!I239+[8]OTCHET!I243</f>
        <v>0</v>
      </c>
      <c r="J44" s="123">
        <f>+[8]OTCHET!J227+[8]OTCHET!J233+[8]OTCHET!J236+[8]OTCHET!J237+[8]OTCHET!J238+[8]OTCHET!J239+[8]OTCHET!J243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+[8]OTCHET!E236+[8]OTCHET!E237+[8]OTCHET!E238+[8]OTCHET!E239+[8]OTCHET!E246+[8]OTCHET!E247+[8]OTCHET!E251</f>
        <v>0</v>
      </c>
      <c r="F45" s="256">
        <f t="shared" si="1"/>
        <v>0</v>
      </c>
      <c r="G45" s="257">
        <f>+[8]OTCHET!G236+[8]OTCHET!G237+[8]OTCHET!G238+[8]OTCHET!G239+[8]OTCHET!G246+[8]OTCHET!G247+[8]OTCHET!G251</f>
        <v>0</v>
      </c>
      <c r="H45" s="258">
        <f>+[8]OTCHET!H236+[8]OTCHET!H237+[8]OTCHET!H238+[8]OTCHET!H239+[8]OTCHET!H246+[8]OTCHET!H247+[8]OTCHET!H251</f>
        <v>0</v>
      </c>
      <c r="I45" s="259">
        <f>+[8]OTCHET!I236+[8]OTCHET!I237+[8]OTCHET!I238+[8]OTCHET!I239+[8]OTCHET!I246+[8]OTCHET!I247+[8]OTCHET!I251</f>
        <v>0</v>
      </c>
      <c r="J45" s="260">
        <f>+[8]OTCHET!J236+[8]OTCHET!J237+[8]OTCHET!J238+[8]OTCHET!J239+[8]OTCHET!J246+[8]OTCHET!J247+[8]OTCHET!J251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+[8]OTCHET!E258+[8]OTCHET!E259+[8]OTCHET!E260+[8]OTCHET!E261</f>
        <v>0</v>
      </c>
      <c r="F46" s="250">
        <f t="shared" si="1"/>
        <v>0</v>
      </c>
      <c r="G46" s="251">
        <f>+[8]OTCHET!G258+[8]OTCHET!G259+[8]OTCHET!G260+[8]OTCHET!G261</f>
        <v>0</v>
      </c>
      <c r="H46" s="252">
        <f>+[8]OTCHET!H258+[8]OTCHET!H259+[8]OTCHET!H260+[8]OTCHET!H261</f>
        <v>0</v>
      </c>
      <c r="I46" s="252">
        <f>+[8]OTCHET!I258+[8]OTCHET!I259+[8]OTCHET!I260+[8]OTCHET!I261</f>
        <v>0</v>
      </c>
      <c r="J46" s="253">
        <f>+[8]OTCHET!J258+[8]OTCHET!J259+[8]OTCHET!J260+[8]OTCHET!J261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+[8]OTCHET!E259</f>
        <v>0</v>
      </c>
      <c r="F47" s="256">
        <f t="shared" si="1"/>
        <v>0</v>
      </c>
      <c r="G47" s="257">
        <f>+[8]OTCHET!G259</f>
        <v>0</v>
      </c>
      <c r="H47" s="258">
        <f>+[8]OTCHET!H259</f>
        <v>0</v>
      </c>
      <c r="I47" s="259">
        <f>+[8]OTCHET!I259</f>
        <v>0</v>
      </c>
      <c r="J47" s="260">
        <f>+[8]OTCHET!J259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+[8]OTCHET!E268+[8]OTCHET!E272+[8]OTCHET!E273</f>
        <v>0</v>
      </c>
      <c r="F48" s="168">
        <f t="shared" si="1"/>
        <v>0</v>
      </c>
      <c r="G48" s="163">
        <f>+[8]OTCHET!G268+[8]OTCHET!G272+[8]OTCHET!G273</f>
        <v>0</v>
      </c>
      <c r="H48" s="164">
        <f>+[8]OTCHET!H268+[8]OTCHET!H272+[8]OTCHET!H273</f>
        <v>0</v>
      </c>
      <c r="I48" s="164">
        <f>+[8]OTCHET!I268+[8]OTCHET!I272+[8]OTCHET!I273</f>
        <v>0</v>
      </c>
      <c r="J48" s="165">
        <f>+[8]OTCHET!J268+[8]OTCHET!J272+[8]OTCHET!J273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[8]OTCHET!E278+[8]OTCHET!E279+[8]OTCHET!E287+[8]OTCHET!E290</f>
        <v>8800</v>
      </c>
      <c r="F49" s="168">
        <f t="shared" si="1"/>
        <v>8786</v>
      </c>
      <c r="G49" s="169">
        <f>[8]OTCHET!G278+[8]OTCHET!G279+[8]OTCHET!G287+[8]OTCHET!G290</f>
        <v>8786</v>
      </c>
      <c r="H49" s="170">
        <f>[8]OTCHET!H278+[8]OTCHET!H279+[8]OTCHET!H287+[8]OTCHET!H290</f>
        <v>0</v>
      </c>
      <c r="I49" s="170">
        <f>[8]OTCHET!I278+[8]OTCHET!I279+[8]OTCHET!I287+[8]OTCHET!I290</f>
        <v>0</v>
      </c>
      <c r="J49" s="171">
        <f>[8]OTCHET!J278+[8]OTCHET!J279+[8]OTCHET!J287+[8]OTCHET!J290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+[8]OTCHET!E291</f>
        <v>0</v>
      </c>
      <c r="F50" s="168">
        <f t="shared" si="1"/>
        <v>0</v>
      </c>
      <c r="G50" s="169">
        <f>+[8]OTCHET!G291</f>
        <v>0</v>
      </c>
      <c r="H50" s="170">
        <f>+[8]OTCHET!H291</f>
        <v>0</v>
      </c>
      <c r="I50" s="170">
        <f>+[8]OTCHET!I291</f>
        <v>0</v>
      </c>
      <c r="J50" s="171">
        <f>+[8]OTCHET!J291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+[8]OTCHET!E275</f>
        <v>0</v>
      </c>
      <c r="F51" s="120">
        <f>+G51+H51+I51+J51</f>
        <v>0</v>
      </c>
      <c r="G51" s="121">
        <f>+[8]OTCHET!G275</f>
        <v>0</v>
      </c>
      <c r="H51" s="122">
        <f>+[8]OTCHET!H275</f>
        <v>0</v>
      </c>
      <c r="I51" s="122">
        <f>+[8]OTCHET!I275</f>
        <v>0</v>
      </c>
      <c r="J51" s="123">
        <f>+[8]OTCHET!J275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+[8]OTCHET!E296</f>
        <v>0</v>
      </c>
      <c r="F52" s="120">
        <f t="shared" si="1"/>
        <v>0</v>
      </c>
      <c r="G52" s="121">
        <f>+[8]OTCHET!G296</f>
        <v>0</v>
      </c>
      <c r="H52" s="122">
        <f>+[8]OTCHET!H296</f>
        <v>0</v>
      </c>
      <c r="I52" s="122">
        <f>+[8]OTCHET!I296</f>
        <v>0</v>
      </c>
      <c r="J52" s="123">
        <f>+[8]OTCHET!J296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[8]OTCHET!E297</f>
        <v>0</v>
      </c>
      <c r="F53" s="267">
        <f t="shared" si="1"/>
        <v>0</v>
      </c>
      <c r="G53" s="268">
        <f>[8]OTCHET!G297</f>
        <v>0</v>
      </c>
      <c r="H53" s="269">
        <f>[8]OTCHET!H297</f>
        <v>0</v>
      </c>
      <c r="I53" s="269">
        <f>[8]OTCHET!I297</f>
        <v>0</v>
      </c>
      <c r="J53" s="270">
        <f>[8]OTCHET!J297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[8]OTCHET!E299</f>
        <v>0</v>
      </c>
      <c r="F54" s="275">
        <f t="shared" si="1"/>
        <v>0</v>
      </c>
      <c r="G54" s="276">
        <f>[8]OTCHET!G299</f>
        <v>0</v>
      </c>
      <c r="H54" s="277">
        <f>[8]OTCHET!H299</f>
        <v>0</v>
      </c>
      <c r="I54" s="277">
        <f>[8]OTCHET!I299</f>
        <v>0</v>
      </c>
      <c r="J54" s="278">
        <f>[8]OTCHET!J299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+[8]OTCHET!E300</f>
        <v>0</v>
      </c>
      <c r="F55" s="284">
        <f t="shared" si="1"/>
        <v>0</v>
      </c>
      <c r="G55" s="285">
        <f>+[8]OTCHET!G300</f>
        <v>0</v>
      </c>
      <c r="H55" s="286">
        <f>+[8]OTCHET!H300</f>
        <v>0</v>
      </c>
      <c r="I55" s="286">
        <f>+[8]OTCHET!I300</f>
        <v>0</v>
      </c>
      <c r="J55" s="287">
        <f>+[8]OTCHET!J300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1551702</v>
      </c>
      <c r="F56" s="293">
        <f t="shared" si="5"/>
        <v>897750</v>
      </c>
      <c r="G56" s="294">
        <f t="shared" si="5"/>
        <v>599167</v>
      </c>
      <c r="H56" s="295">
        <f t="shared" si="5"/>
        <v>0</v>
      </c>
      <c r="I56" s="296">
        <f t="shared" si="5"/>
        <v>0</v>
      </c>
      <c r="J56" s="297">
        <f t="shared" si="5"/>
        <v>298583</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+[8]OTCHET!E364+[8]OTCHET!E378+[8]OTCHET!E391</f>
        <v>0</v>
      </c>
      <c r="F57" s="299">
        <f t="shared" si="1"/>
        <v>0</v>
      </c>
      <c r="G57" s="300">
        <f>+[8]OTCHET!G364+[8]OTCHET!G378+[8]OTCHET!G391</f>
        <v>0</v>
      </c>
      <c r="H57" s="301">
        <f>+[8]OTCHET!H364+[8]OTCHET!H378+[8]OTCHET!H391</f>
        <v>0</v>
      </c>
      <c r="I57" s="301">
        <f>+[8]OTCHET!I364+[8]OTCHET!I378+[8]OTCHET!I391</f>
        <v>0</v>
      </c>
      <c r="J57" s="302">
        <f>+[8]OTCHET!J364+[8]OTCHET!J378+[8]OTCHET!J391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+[8]OTCHET!E386+[8]OTCHET!E394+[8]OTCHET!E399+[8]OTCHET!E402+[8]OTCHET!E405+[8]OTCHET!E408+[8]OTCHET!E409+[8]OTCHET!E412+[8]OTCHET!E425+[8]OTCHET!E426+[8]OTCHET!E427+[8]OTCHET!E428+[8]OTCHET!E429</f>
        <v>1551702</v>
      </c>
      <c r="F58" s="304">
        <f t="shared" si="1"/>
        <v>599167</v>
      </c>
      <c r="G58" s="305">
        <f>+[8]OTCHET!G386+[8]OTCHET!G394+[8]OTCHET!G399+[8]OTCHET!G402+[8]OTCHET!G405+[8]OTCHET!G408+[8]OTCHET!G409+[8]OTCHET!G412+[8]OTCHET!G425+[8]OTCHET!G426+[8]OTCHET!G427+[8]OTCHET!G428+[8]OTCHET!G429</f>
        <v>599167</v>
      </c>
      <c r="H58" s="306">
        <f>+[8]OTCHET!H386+[8]OTCHET!H394+[8]OTCHET!H399+[8]OTCHET!H402+[8]OTCHET!H405+[8]OTCHET!H408+[8]OTCHET!H409+[8]OTCHET!H412+[8]OTCHET!H425+[8]OTCHET!H426+[8]OTCHET!H427+[8]OTCHET!H428+[8]OTCHET!H429</f>
        <v>0</v>
      </c>
      <c r="I58" s="306">
        <f>+[8]OTCHET!I386+[8]OTCHET!I394+[8]OTCHET!I399+[8]OTCHET!I402+[8]OTCHET!I405+[8]OTCHET!I408+[8]OTCHET!I409+[8]OTCHET!I412+[8]OTCHET!I425+[8]OTCHET!I426+[8]OTCHET!I427+[8]OTCHET!I428+[8]OTCHET!I429</f>
        <v>0</v>
      </c>
      <c r="J58" s="307">
        <f>+[8]OTCHET!J386+[8]OTCHET!J394+[8]OTCHET!J399+[8]OTCHET!J402+[8]OTCHET!J405+[8]OTCHET!J408+[8]OTCHET!J409+[8]OTCHET!J412+[8]OTCHET!J425+[8]OTCHET!J426+[8]OTCHET!J427+[8]OTCHET!J428+[8]OTCHET!J429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+[8]OTCHET!E425+[8]OTCHET!E426+[8]OTCHET!E427+[8]OTCHET!E428+[8]OTCHET!E429</f>
        <v>0</v>
      </c>
      <c r="F59" s="309">
        <f t="shared" si="1"/>
        <v>0</v>
      </c>
      <c r="G59" s="310">
        <f>+[8]OTCHET!G425+[8]OTCHET!G426+[8]OTCHET!G427+[8]OTCHET!G428+[8]OTCHET!G429</f>
        <v>0</v>
      </c>
      <c r="H59" s="311">
        <f>+[8]OTCHET!H425+[8]OTCHET!H426+[8]OTCHET!H427+[8]OTCHET!H428+[8]OTCHET!H429</f>
        <v>0</v>
      </c>
      <c r="I59" s="311">
        <f>+[8]OTCHET!I425+[8]OTCHET!I426+[8]OTCHET!I427+[8]OTCHET!I428+[8]OTCHET!I429</f>
        <v>0</v>
      </c>
      <c r="J59" s="312">
        <f>+[8]OTCHET!J425+[8]OTCHET!J426+[8]OTCHET!J427+[8]OTCHET!J428+[8]OTCHET!J429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[8]OTCHET!E408</f>
        <v>0</v>
      </c>
      <c r="F60" s="316">
        <f t="shared" si="1"/>
        <v>0</v>
      </c>
      <c r="G60" s="317">
        <f>[8]OTCHET!G408</f>
        <v>0</v>
      </c>
      <c r="H60" s="318">
        <f>[8]OTCHET!H408</f>
        <v>0</v>
      </c>
      <c r="I60" s="318">
        <f>[8]OTCHET!I408</f>
        <v>0</v>
      </c>
      <c r="J60" s="319">
        <f>[8]OTCHET!J408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[8]OTCHET!E415</f>
        <v>0</v>
      </c>
      <c r="F62" s="199">
        <f t="shared" si="1"/>
        <v>298583</v>
      </c>
      <c r="G62" s="200">
        <f>[8]OTCHET!G415</f>
        <v>0</v>
      </c>
      <c r="H62" s="201">
        <f>[8]OTCHET!H415</f>
        <v>0</v>
      </c>
      <c r="I62" s="201">
        <f>[8]OTCHET!I415</f>
        <v>0</v>
      </c>
      <c r="J62" s="202">
        <f>[8]OTCHET!J415</f>
        <v>298583</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+[8]OTCHET!E252</f>
        <v>0</v>
      </c>
      <c r="F63" s="328">
        <f t="shared" si="1"/>
        <v>0</v>
      </c>
      <c r="G63" s="329">
        <f>+[8]OTCHET!G252</f>
        <v>0</v>
      </c>
      <c r="H63" s="330">
        <f>+[8]OTCHET!H252</f>
        <v>0</v>
      </c>
      <c r="I63" s="330">
        <f>+[8]OTCHET!I252</f>
        <v>0</v>
      </c>
      <c r="J63" s="331">
        <f>+[8]OTCHET!J252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-14909</v>
      </c>
      <c r="G64" s="337">
        <f t="shared" si="6"/>
        <v>-12315</v>
      </c>
      <c r="H64" s="338">
        <f t="shared" si="6"/>
        <v>0</v>
      </c>
      <c r="I64" s="338">
        <f t="shared" si="6"/>
        <v>-1094</v>
      </c>
      <c r="J64" s="339">
        <f t="shared" si="6"/>
        <v>-1500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14909</v>
      </c>
      <c r="G66" s="349">
        <f t="shared" ref="G66:L66" si="8">SUM(+G68+G76+G77+G84+G85+G86+G89+G90+G91+G92+G93+G94+G95)</f>
        <v>12315</v>
      </c>
      <c r="H66" s="350">
        <f>SUM(+H68+H76+H77+H84+H85+H86+H89+H90+H91+H92+H93+H94+H95)</f>
        <v>0</v>
      </c>
      <c r="I66" s="350">
        <f>SUM(+I68+I76+I77+I84+I85+I86+I89+I90+I91+I92+I93+I94+I95)</f>
        <v>1094</v>
      </c>
      <c r="J66" s="351">
        <f>SUM(+J68+J76+J77+J84+J85+J86+J89+J90+J91+J92+J93+J94+J95)</f>
        <v>1500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+[8]OTCHET!E485+[8]OTCHET!E486+[8]OTCHET!E489+[8]OTCHET!E490+[8]OTCHET!E493+[8]OTCHET!E494+[8]OTCHET!E498</f>
        <v>0</v>
      </c>
      <c r="F69" s="367">
        <f t="shared" si="1"/>
        <v>0</v>
      </c>
      <c r="G69" s="368">
        <f>+[8]OTCHET!G485+[8]OTCHET!G486+[8]OTCHET!G489+[8]OTCHET!G490+[8]OTCHET!G493+[8]OTCHET!G494+[8]OTCHET!G498</f>
        <v>0</v>
      </c>
      <c r="H69" s="369">
        <f>+[8]OTCHET!H485+[8]OTCHET!H486+[8]OTCHET!H489+[8]OTCHET!H490+[8]OTCHET!H493+[8]OTCHET!H494+[8]OTCHET!H498</f>
        <v>0</v>
      </c>
      <c r="I69" s="369">
        <f>+[8]OTCHET!I485+[8]OTCHET!I486+[8]OTCHET!I489+[8]OTCHET!I490+[8]OTCHET!I493+[8]OTCHET!I494+[8]OTCHET!I498</f>
        <v>0</v>
      </c>
      <c r="J69" s="370">
        <f>+[8]OTCHET!J485+[8]OTCHET!J486+[8]OTCHET!J489+[8]OTCHET!J490+[8]OTCHET!J493+[8]OTCHET!J494+[8]OTCHET!J498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+[8]OTCHET!E487+[8]OTCHET!E488+[8]OTCHET!E491+[8]OTCHET!E492+[8]OTCHET!E495+[8]OTCHET!E496+[8]OTCHET!E497+[8]OTCHET!E499</f>
        <v>0</v>
      </c>
      <c r="F70" s="375">
        <f t="shared" si="1"/>
        <v>0</v>
      </c>
      <c r="G70" s="376">
        <f>+[8]OTCHET!G487+[8]OTCHET!G488+[8]OTCHET!G491+[8]OTCHET!G492+[8]OTCHET!G495+[8]OTCHET!G496+[8]OTCHET!G497+[8]OTCHET!G499</f>
        <v>0</v>
      </c>
      <c r="H70" s="377">
        <f>+[8]OTCHET!H487+[8]OTCHET!H488+[8]OTCHET!H491+[8]OTCHET!H492+[8]OTCHET!H495+[8]OTCHET!H496+[8]OTCHET!H497+[8]OTCHET!H499</f>
        <v>0</v>
      </c>
      <c r="I70" s="377">
        <f>+[8]OTCHET!I487+[8]OTCHET!I488+[8]OTCHET!I491+[8]OTCHET!I492+[8]OTCHET!I495+[8]OTCHET!I496+[8]OTCHET!I497+[8]OTCHET!I499</f>
        <v>0</v>
      </c>
      <c r="J70" s="378">
        <f>+[8]OTCHET!J487+[8]OTCHET!J488+[8]OTCHET!J491+[8]OTCHET!J492+[8]OTCHET!J495+[8]OTCHET!J496+[8]OTCHET!J497+[8]OTCHET!J499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+[8]OTCHET!E500</f>
        <v>0</v>
      </c>
      <c r="F71" s="375">
        <f t="shared" si="1"/>
        <v>0</v>
      </c>
      <c r="G71" s="376">
        <f>+[8]OTCHET!G500</f>
        <v>0</v>
      </c>
      <c r="H71" s="377">
        <f>+[8]OTCHET!H500</f>
        <v>0</v>
      </c>
      <c r="I71" s="377">
        <f>+[8]OTCHET!I500</f>
        <v>0</v>
      </c>
      <c r="J71" s="378">
        <f>+[8]OTCHET!J500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+[8]OTCHET!E505</f>
        <v>0</v>
      </c>
      <c r="F72" s="375">
        <f t="shared" si="1"/>
        <v>0</v>
      </c>
      <c r="G72" s="376">
        <f>+[8]OTCHET!G505</f>
        <v>0</v>
      </c>
      <c r="H72" s="377">
        <f>+[8]OTCHET!H505</f>
        <v>0</v>
      </c>
      <c r="I72" s="377">
        <f>+[8]OTCHET!I505</f>
        <v>0</v>
      </c>
      <c r="J72" s="378">
        <f>+[8]OTCHET!J505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+[8]OTCHET!E545</f>
        <v>0</v>
      </c>
      <c r="F73" s="375">
        <f t="shared" si="1"/>
        <v>0</v>
      </c>
      <c r="G73" s="376">
        <f>+[8]OTCHET!G545</f>
        <v>0</v>
      </c>
      <c r="H73" s="377">
        <f>+[8]OTCHET!H545</f>
        <v>0</v>
      </c>
      <c r="I73" s="377">
        <f>+[8]OTCHET!I545</f>
        <v>0</v>
      </c>
      <c r="J73" s="378">
        <f>+[8]OTCHET!J545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+[8]OTCHET!E584+[8]OTCHET!E585</f>
        <v>0</v>
      </c>
      <c r="F74" s="375">
        <f t="shared" si="1"/>
        <v>0</v>
      </c>
      <c r="G74" s="376">
        <f>+[8]OTCHET!G584+[8]OTCHET!G585</f>
        <v>0</v>
      </c>
      <c r="H74" s="377">
        <f>+[8]OTCHET!H584+[8]OTCHET!H585</f>
        <v>0</v>
      </c>
      <c r="I74" s="377">
        <f>+[8]OTCHET!I584+[8]OTCHET!I585</f>
        <v>0</v>
      </c>
      <c r="J74" s="378">
        <f>+[8]OTCHET!J584+[8]OTCHET!J585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+[8]OTCHET!E586+[8]OTCHET!E587+[8]OTCHET!E588</f>
        <v>0</v>
      </c>
      <c r="F75" s="382">
        <f t="shared" si="1"/>
        <v>0</v>
      </c>
      <c r="G75" s="383">
        <f>+[8]OTCHET!G586+[8]OTCHET!G587+[8]OTCHET!G588</f>
        <v>0</v>
      </c>
      <c r="H75" s="384">
        <f>+[8]OTCHET!H586+[8]OTCHET!H587+[8]OTCHET!H588</f>
        <v>0</v>
      </c>
      <c r="I75" s="384">
        <f>+[8]OTCHET!I586+[8]OTCHET!I587+[8]OTCHET!I588</f>
        <v>0</v>
      </c>
      <c r="J75" s="385">
        <f>+[8]OTCHET!J586+[8]OTCHET!J587+[8]OTCHET!J588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[8]OTCHET!E464</f>
        <v>0</v>
      </c>
      <c r="F76" s="299">
        <f t="shared" si="1"/>
        <v>0</v>
      </c>
      <c r="G76" s="300">
        <f>[8]OTCHET!G464</f>
        <v>0</v>
      </c>
      <c r="H76" s="301">
        <f>[8]OTCHET!H464</f>
        <v>0</v>
      </c>
      <c r="I76" s="301">
        <f>[8]OTCHET!I464</f>
        <v>0</v>
      </c>
      <c r="J76" s="302">
        <f>[8]OTCHET!J464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+[8]OTCHET!E469+[8]OTCHET!E472</f>
        <v>0</v>
      </c>
      <c r="F78" s="367">
        <f t="shared" si="1"/>
        <v>0</v>
      </c>
      <c r="G78" s="368">
        <f>+[8]OTCHET!G469+[8]OTCHET!G472</f>
        <v>0</v>
      </c>
      <c r="H78" s="369">
        <f>+[8]OTCHET!H469+[8]OTCHET!H472</f>
        <v>0</v>
      </c>
      <c r="I78" s="369">
        <f>+[8]OTCHET!I469+[8]OTCHET!I472</f>
        <v>0</v>
      </c>
      <c r="J78" s="370">
        <f>+[8]OTCHET!J469+[8]OTCHET!J472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+[8]OTCHET!E470+[8]OTCHET!E473</f>
        <v>0</v>
      </c>
      <c r="F79" s="375">
        <f t="shared" si="1"/>
        <v>0</v>
      </c>
      <c r="G79" s="376">
        <f>+[8]OTCHET!G470+[8]OTCHET!G473</f>
        <v>0</v>
      </c>
      <c r="H79" s="377">
        <f>+[8]OTCHET!H470+[8]OTCHET!H473</f>
        <v>0</v>
      </c>
      <c r="I79" s="377">
        <f>+[8]OTCHET!I470+[8]OTCHET!I473</f>
        <v>0</v>
      </c>
      <c r="J79" s="378">
        <f>+[8]OTCHET!J470+[8]OTCHET!J473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[8]OTCHET!E474</f>
        <v>0</v>
      </c>
      <c r="F80" s="375">
        <f t="shared" si="1"/>
        <v>0</v>
      </c>
      <c r="G80" s="376">
        <f>[8]OTCHET!G474</f>
        <v>0</v>
      </c>
      <c r="H80" s="377">
        <f>[8]OTCHET!H474</f>
        <v>0</v>
      </c>
      <c r="I80" s="377">
        <f>[8]OTCHET!I474</f>
        <v>0</v>
      </c>
      <c r="J80" s="378">
        <f>[8]OTCHET!J474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+[8]OTCHET!E482</f>
        <v>0</v>
      </c>
      <c r="F82" s="375">
        <f t="shared" si="1"/>
        <v>0</v>
      </c>
      <c r="G82" s="376">
        <f>+[8]OTCHET!G482</f>
        <v>0</v>
      </c>
      <c r="H82" s="377">
        <f>+[8]OTCHET!H482</f>
        <v>0</v>
      </c>
      <c r="I82" s="377">
        <f>+[8]OTCHET!I482</f>
        <v>0</v>
      </c>
      <c r="J82" s="378">
        <f>+[8]OTCHET!J482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+[8]OTCHET!E483</f>
        <v>0</v>
      </c>
      <c r="F83" s="382">
        <f t="shared" si="1"/>
        <v>0</v>
      </c>
      <c r="G83" s="383">
        <f>+[8]OTCHET!G483</f>
        <v>0</v>
      </c>
      <c r="H83" s="384">
        <f>+[8]OTCHET!H483</f>
        <v>0</v>
      </c>
      <c r="I83" s="384">
        <f>+[8]OTCHET!I483</f>
        <v>0</v>
      </c>
      <c r="J83" s="385">
        <f>+[8]OTCHET!J483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[8]OTCHET!E538</f>
        <v>0</v>
      </c>
      <c r="F84" s="299">
        <f t="shared" si="1"/>
        <v>0</v>
      </c>
      <c r="G84" s="300">
        <f>[8]OTCHET!G538</f>
        <v>0</v>
      </c>
      <c r="H84" s="301">
        <f>[8]OTCHET!H538</f>
        <v>0</v>
      </c>
      <c r="I84" s="301">
        <f>[8]OTCHET!I538</f>
        <v>0</v>
      </c>
      <c r="J84" s="302">
        <f>[8]OTCHET!J538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[8]OTCHET!E539</f>
        <v>0</v>
      </c>
      <c r="F85" s="304">
        <f t="shared" si="1"/>
        <v>0</v>
      </c>
      <c r="G85" s="305">
        <f>[8]OTCHET!G539</f>
        <v>0</v>
      </c>
      <c r="H85" s="306">
        <f>[8]OTCHET!H539</f>
        <v>0</v>
      </c>
      <c r="I85" s="306">
        <f>[8]OTCHET!I539</f>
        <v>0</v>
      </c>
      <c r="J85" s="307">
        <f>[8]OTCHET!J539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14995</v>
      </c>
      <c r="G86" s="310">
        <f t="shared" ref="G86:M86" si="11">+G87+G88</f>
        <v>13495</v>
      </c>
      <c r="H86" s="311">
        <f>+H87+H88</f>
        <v>0</v>
      </c>
      <c r="I86" s="311">
        <f>+I87+I88</f>
        <v>0</v>
      </c>
      <c r="J86" s="312">
        <f>+J87+J88</f>
        <v>1500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+[8]OTCHET!E506+[8]OTCHET!E515+[8]OTCHET!E519+[8]OTCHET!E546</f>
        <v>0</v>
      </c>
      <c r="F87" s="367">
        <f t="shared" si="1"/>
        <v>0</v>
      </c>
      <c r="G87" s="368">
        <f>+[8]OTCHET!G506+[8]OTCHET!G515+[8]OTCHET!G519+[8]OTCHET!G546</f>
        <v>0</v>
      </c>
      <c r="H87" s="369">
        <f>+[8]OTCHET!H506+[8]OTCHET!H515+[8]OTCHET!H519+[8]OTCHET!H546</f>
        <v>0</v>
      </c>
      <c r="I87" s="369">
        <f>+[8]OTCHET!I506+[8]OTCHET!I515+[8]OTCHET!I519+[8]OTCHET!I546</f>
        <v>0</v>
      </c>
      <c r="J87" s="370">
        <f>+[8]OTCHET!J506+[8]OTCHET!J515+[8]OTCHET!J519+[8]OTCHET!J546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+[8]OTCHET!E524+[8]OTCHET!E527+[8]OTCHET!E547</f>
        <v>0</v>
      </c>
      <c r="F88" s="382">
        <f t="shared" si="1"/>
        <v>14995</v>
      </c>
      <c r="G88" s="383">
        <f>+[8]OTCHET!G524+[8]OTCHET!G527+[8]OTCHET!G547</f>
        <v>13495</v>
      </c>
      <c r="H88" s="384">
        <f>+[8]OTCHET!H524+[8]OTCHET!H527+[8]OTCHET!H547</f>
        <v>0</v>
      </c>
      <c r="I88" s="384">
        <f>+[8]OTCHET!I524+[8]OTCHET!I527+[8]OTCHET!I547</f>
        <v>0</v>
      </c>
      <c r="J88" s="385">
        <f>+[8]OTCHET!J524+[8]OTCHET!J527+[8]OTCHET!J547</f>
        <v>1500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[8]OTCHET!E534</f>
        <v>0</v>
      </c>
      <c r="F89" s="299">
        <f t="shared" ref="F89:F96" si="12">+G89+H89+I89+J89</f>
        <v>0</v>
      </c>
      <c r="G89" s="300">
        <f>[8]OTCHET!G534</f>
        <v>0</v>
      </c>
      <c r="H89" s="301">
        <f>[8]OTCHET!H534</f>
        <v>0</v>
      </c>
      <c r="I89" s="301">
        <f>[8]OTCHET!I534</f>
        <v>0</v>
      </c>
      <c r="J89" s="302">
        <f>[8]OTCHET!J534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+[8]OTCHET!E570+[8]OTCHET!E571+[8]OTCHET!E572+[8]OTCHET!E573+[8]OTCHET!E574+[8]OTCHET!E575</f>
        <v>0</v>
      </c>
      <c r="F90" s="304">
        <f t="shared" si="12"/>
        <v>0</v>
      </c>
      <c r="G90" s="305">
        <f>+[8]OTCHET!G570+[8]OTCHET!G571+[8]OTCHET!G572+[8]OTCHET!G573+[8]OTCHET!G574+[8]OTCHET!G575</f>
        <v>0</v>
      </c>
      <c r="H90" s="306">
        <f>+[8]OTCHET!H570+[8]OTCHET!H571+[8]OTCHET!H572+[8]OTCHET!H573+[8]OTCHET!H574+[8]OTCHET!H575</f>
        <v>0</v>
      </c>
      <c r="I90" s="306">
        <f>+[8]OTCHET!I570+[8]OTCHET!I571+[8]OTCHET!I572+[8]OTCHET!I573+[8]OTCHET!I574+[8]OTCHET!I575</f>
        <v>0</v>
      </c>
      <c r="J90" s="307">
        <f>+[8]OTCHET!J570+[8]OTCHET!J571+[8]OTCHET!J572+[8]OTCHET!J573+[8]OTCHET!J574+[8]OTCHET!J575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+[8]OTCHET!E576+[8]OTCHET!E577+[8]OTCHET!E578+[8]OTCHET!E579+[8]OTCHET!E580+[8]OTCHET!E581+[8]OTCHET!E582</f>
        <v>0</v>
      </c>
      <c r="F91" s="168">
        <f t="shared" si="12"/>
        <v>-86</v>
      </c>
      <c r="G91" s="169">
        <f>+[8]OTCHET!G576+[8]OTCHET!G577+[8]OTCHET!G578+[8]OTCHET!G579+[8]OTCHET!G580+[8]OTCHET!G581+[8]OTCHET!G582</f>
        <v>0</v>
      </c>
      <c r="H91" s="170">
        <f>+[8]OTCHET!H576+[8]OTCHET!H577+[8]OTCHET!H578+[8]OTCHET!H579+[8]OTCHET!H580+[8]OTCHET!H581+[8]OTCHET!H582</f>
        <v>0</v>
      </c>
      <c r="I91" s="170">
        <f>+[8]OTCHET!I576+[8]OTCHET!I577+[8]OTCHET!I578+[8]OTCHET!I579+[8]OTCHET!I580+[8]OTCHET!I581+[8]OTCHET!I582</f>
        <v>-86</v>
      </c>
      <c r="J91" s="171">
        <f>+[8]OTCHET!J576+[8]OTCHET!J577+[8]OTCHET!J578+[8]OTCHET!J579+[8]OTCHET!J580+[8]OTCHET!J581+[8]OTCHET!J582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+[8]OTCHET!E583</f>
        <v>0</v>
      </c>
      <c r="F92" s="168">
        <f t="shared" si="12"/>
        <v>0</v>
      </c>
      <c r="G92" s="169">
        <f>+[8]OTCHET!G583</f>
        <v>0</v>
      </c>
      <c r="H92" s="170">
        <f>+[8]OTCHET!H583</f>
        <v>0</v>
      </c>
      <c r="I92" s="170">
        <f>+[8]OTCHET!I583</f>
        <v>0</v>
      </c>
      <c r="J92" s="171">
        <f>+[8]OTCHET!J583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+[8]OTCHET!E590+[8]OTCHET!E591</f>
        <v>0</v>
      </c>
      <c r="F93" s="168">
        <f t="shared" si="12"/>
        <v>0</v>
      </c>
      <c r="G93" s="169">
        <f>+[8]OTCHET!G590+[8]OTCHET!G591</f>
        <v>0</v>
      </c>
      <c r="H93" s="170">
        <f>+[8]OTCHET!H590+[8]OTCHET!H591</f>
        <v>0</v>
      </c>
      <c r="I93" s="170">
        <f>+[8]OTCHET!I590+[8]OTCHET!I591</f>
        <v>0</v>
      </c>
      <c r="J93" s="171">
        <f>+[8]OTCHET!J590+[8]OTCHET!J591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+[8]OTCHET!E592+[8]OTCHET!E593</f>
        <v>0</v>
      </c>
      <c r="F94" s="168">
        <f t="shared" si="12"/>
        <v>0</v>
      </c>
      <c r="G94" s="169">
        <f>+[8]OTCHET!G592+[8]OTCHET!G593</f>
        <v>0</v>
      </c>
      <c r="H94" s="170">
        <f>+[8]OTCHET!H592+[8]OTCHET!H593</f>
        <v>0</v>
      </c>
      <c r="I94" s="170">
        <f>+[8]OTCHET!I592+[8]OTCHET!I593</f>
        <v>0</v>
      </c>
      <c r="J94" s="171">
        <f>+[8]OTCHET!J592+[8]OTCHET!J593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[8]OTCHET!E594</f>
        <v>0</v>
      </c>
      <c r="F95" s="120">
        <f t="shared" si="12"/>
        <v>0</v>
      </c>
      <c r="G95" s="121">
        <f>[8]OTCHET!G594</f>
        <v>-1180</v>
      </c>
      <c r="H95" s="122">
        <f>[8]OTCHET!H594</f>
        <v>0</v>
      </c>
      <c r="I95" s="122">
        <f>[8]OTCHET!I594</f>
        <v>1180</v>
      </c>
      <c r="J95" s="123">
        <f>[8]OTCHET!J594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+[8]OTCHET!E597</f>
        <v>0</v>
      </c>
      <c r="F96" s="396">
        <f t="shared" si="12"/>
        <v>0</v>
      </c>
      <c r="G96" s="397">
        <f>+[8]OTCHET!G597</f>
        <v>0</v>
      </c>
      <c r="H96" s="398">
        <f>+[8]OTCHET!H597</f>
        <v>0</v>
      </c>
      <c r="I96" s="398">
        <f>+[8]OTCHET!I597</f>
        <v>0</v>
      </c>
      <c r="J96" s="399">
        <f>+[8]OTCHET!J597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+[8]OTCHET!H608</f>
        <v>0</v>
      </c>
      <c r="C107" s="421"/>
      <c r="D107" s="421"/>
      <c r="E107" s="426"/>
      <c r="F107" s="19"/>
      <c r="G107" s="427">
        <f>+[8]OTCHET!E608</f>
        <v>0</v>
      </c>
      <c r="H107" s="427">
        <f>+[8]OTCHET!F608</f>
        <v>0</v>
      </c>
      <c r="I107" s="428"/>
      <c r="J107" s="429" t="str">
        <f>+[8]OTCHET!B608</f>
        <v>31.07.2025г.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ПЛОВДИВ</v>
      </c>
      <c r="C11" s="22"/>
      <c r="D11" s="22"/>
      <c r="E11" s="23" t="s">
        <v>0</v>
      </c>
      <c r="F11" s="24">
        <f>[9]OTCHET!F9</f>
        <v>45900</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0</v>
      </c>
      <c r="F15" s="41" t="str">
        <f>[9]OTCHET!F15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149628</v>
      </c>
      <c r="G22" s="103">
        <f t="shared" si="0"/>
        <v>150508</v>
      </c>
      <c r="H22" s="104">
        <f t="shared" si="0"/>
        <v>0</v>
      </c>
      <c r="I22" s="104">
        <f t="shared" si="0"/>
        <v>820</v>
      </c>
      <c r="J22" s="105">
        <f t="shared" si="0"/>
        <v>-1700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116454</v>
      </c>
      <c r="G25" s="128">
        <f t="shared" ref="G25:M25" si="2">+G26+G30+G31+G32+G33</f>
        <v>117334</v>
      </c>
      <c r="H25" s="129">
        <f>+H26+H30+H31+H32+H33</f>
        <v>0</v>
      </c>
      <c r="I25" s="129">
        <f>+I26+I30+I31+I32+I33</f>
        <v>820</v>
      </c>
      <c r="J25" s="130">
        <f>+J26+J30+J31+J32+J33</f>
        <v>-1700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[9]OTCHET!E74</f>
        <v>0</v>
      </c>
      <c r="F26" s="133">
        <f t="shared" si="1"/>
        <v>0</v>
      </c>
      <c r="G26" s="134">
        <f>[9]OTCHET!G74</f>
        <v>0</v>
      </c>
      <c r="H26" s="135">
        <f>[9]OTCHET!H74</f>
        <v>0</v>
      </c>
      <c r="I26" s="135">
        <f>[9]OTCHET!I74</f>
        <v>0</v>
      </c>
      <c r="J26" s="136">
        <f>[9]OTCHET!J74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[9]OTCHET!E75</f>
        <v>0</v>
      </c>
      <c r="F27" s="140">
        <f t="shared" si="1"/>
        <v>0</v>
      </c>
      <c r="G27" s="141">
        <f>[9]OTCHET!G75</f>
        <v>0</v>
      </c>
      <c r="H27" s="142">
        <f>[9]OTCHET!H75</f>
        <v>0</v>
      </c>
      <c r="I27" s="142">
        <f>[9]OTCHET!I75</f>
        <v>0</v>
      </c>
      <c r="J27" s="143">
        <f>[9]OTCHET!J75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[9]OTCHET!E77</f>
        <v>0</v>
      </c>
      <c r="F28" s="148">
        <f t="shared" si="1"/>
        <v>0</v>
      </c>
      <c r="G28" s="149">
        <f>[9]OTCHET!G77</f>
        <v>0</v>
      </c>
      <c r="H28" s="150">
        <f>[9]OTCHET!H77</f>
        <v>0</v>
      </c>
      <c r="I28" s="150">
        <f>[9]OTCHET!I77</f>
        <v>0</v>
      </c>
      <c r="J28" s="151">
        <f>[9]OTCHET!J77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[9]OTCHET!E90+[9]OTCHET!E93+[9]OTCHET!E94</f>
        <v>140000</v>
      </c>
      <c r="F30" s="162">
        <f t="shared" si="1"/>
        <v>107094</v>
      </c>
      <c r="G30" s="163">
        <f>[9]OTCHET!G90+[9]OTCHET!G93+[9]OTCHET!G94</f>
        <v>107094</v>
      </c>
      <c r="H30" s="164">
        <f>[9]OTCHET!H90+[9]OTCHET!H93+[9]OTCHET!H94</f>
        <v>0</v>
      </c>
      <c r="I30" s="164">
        <f>[9]OTCHET!I90+[9]OTCHET!I93+[9]OTCHET!I94</f>
        <v>0</v>
      </c>
      <c r="J30" s="165">
        <f>[9]OTCHET!J90+[9]OTCHET!J93+[9]OTCHET!J94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[9]OTCHET!E106</f>
        <v>20000</v>
      </c>
      <c r="F31" s="168">
        <f t="shared" si="1"/>
        <v>9883</v>
      </c>
      <c r="G31" s="169">
        <f>[9]OTCHET!G106</f>
        <v>9800</v>
      </c>
      <c r="H31" s="170">
        <f>[9]OTCHET!H106</f>
        <v>0</v>
      </c>
      <c r="I31" s="170">
        <f>[9]OTCHET!I106</f>
        <v>0</v>
      </c>
      <c r="J31" s="171">
        <f>[9]OTCHET!J106</f>
        <v>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[9]OTCHET!E110+[9]OTCHET!E119+[9]OTCHET!E135+[9]OTCHET!E136</f>
        <v>0</v>
      </c>
      <c r="F32" s="168">
        <f t="shared" si="1"/>
        <v>-523</v>
      </c>
      <c r="G32" s="169">
        <f>[9]OTCHET!G110+[9]OTCHET!G119+[9]OTCHET!G135+[9]OTCHET!G136</f>
        <v>440</v>
      </c>
      <c r="H32" s="170">
        <f>[9]OTCHET!H110+[9]OTCHET!H119+[9]OTCHET!H135+[9]OTCHET!H136</f>
        <v>0</v>
      </c>
      <c r="I32" s="170">
        <f>[9]OTCHET!I110+[9]OTCHET!I119+[9]OTCHET!I135+[9]OTCHET!I136</f>
        <v>820</v>
      </c>
      <c r="J32" s="171">
        <f>[9]OTCHET!J110+[9]OTCHET!J119+[9]OTCHET!J135+[9]OTCHET!J136</f>
        <v>-1783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[9]OTCHET!E123</f>
        <v>0</v>
      </c>
      <c r="F33" s="120">
        <f t="shared" si="1"/>
        <v>0</v>
      </c>
      <c r="G33" s="121">
        <f>[9]OTCHET!G123</f>
        <v>0</v>
      </c>
      <c r="H33" s="122">
        <f>[9]OTCHET!H123</f>
        <v>0</v>
      </c>
      <c r="I33" s="122">
        <f>[9]OTCHET!I123</f>
        <v>0</v>
      </c>
      <c r="J33" s="123">
        <f>[9]OTCHET!J123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+[9]OTCHET!E137</f>
        <v>0</v>
      </c>
      <c r="F36" s="191">
        <f t="shared" si="1"/>
        <v>0</v>
      </c>
      <c r="G36" s="192">
        <f>+[9]OTCHET!G137</f>
        <v>0</v>
      </c>
      <c r="H36" s="193">
        <f>+[9]OTCHET!H137</f>
        <v>0</v>
      </c>
      <c r="I36" s="193">
        <f>+[9]OTCHET!I137</f>
        <v>0</v>
      </c>
      <c r="J36" s="194">
        <f>+[9]OTCHET!J137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[9]OTCHET!E140+[9]OTCHET!E149+[9]OTCHET!E158</f>
        <v>33174</v>
      </c>
      <c r="F37" s="199">
        <f t="shared" si="1"/>
        <v>33174</v>
      </c>
      <c r="G37" s="200">
        <f>[9]OTCHET!G140+[9]OTCHET!G149+[9]OTCHET!G158</f>
        <v>33174</v>
      </c>
      <c r="H37" s="201">
        <f>[9]OTCHET!H140+[9]OTCHET!H149+[9]OTCHET!H158</f>
        <v>0</v>
      </c>
      <c r="I37" s="201">
        <f>[9]OTCHET!I140+[9]OTCHET!I149+[9]OTCHET!I158</f>
        <v>0</v>
      </c>
      <c r="J37" s="202">
        <f>[9]OTCHET!J140+[9]OTCHET!J149+[9]OTCHET!J158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1836687</v>
      </c>
      <c r="F38" s="209">
        <f t="shared" si="3"/>
        <v>1187463</v>
      </c>
      <c r="G38" s="210">
        <f t="shared" si="3"/>
        <v>849290</v>
      </c>
      <c r="H38" s="211">
        <f t="shared" si="3"/>
        <v>0</v>
      </c>
      <c r="I38" s="211">
        <f t="shared" si="3"/>
        <v>2105</v>
      </c>
      <c r="J38" s="212">
        <f t="shared" si="3"/>
        <v>336068</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1578803</v>
      </c>
      <c r="F39" s="221">
        <f t="shared" si="4"/>
        <v>1054527</v>
      </c>
      <c r="G39" s="222">
        <f t="shared" si="4"/>
        <v>718459</v>
      </c>
      <c r="H39" s="223">
        <f t="shared" si="4"/>
        <v>0</v>
      </c>
      <c r="I39" s="223">
        <f t="shared" si="4"/>
        <v>0</v>
      </c>
      <c r="J39" s="224">
        <f t="shared" si="4"/>
        <v>336068</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[9]OTCHET!E187</f>
        <v>1169434</v>
      </c>
      <c r="F40" s="229">
        <f t="shared" si="1"/>
        <v>780927</v>
      </c>
      <c r="G40" s="230">
        <f>[9]OTCHET!G187</f>
        <v>693221</v>
      </c>
      <c r="H40" s="231">
        <f>[9]OTCHET!H187</f>
        <v>0</v>
      </c>
      <c r="I40" s="231">
        <f>[9]OTCHET!I187</f>
        <v>0</v>
      </c>
      <c r="J40" s="232">
        <f>[9]OTCHET!J187</f>
        <v>87706</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[9]OTCHET!E190</f>
        <v>34969</v>
      </c>
      <c r="F41" s="237">
        <f t="shared" si="1"/>
        <v>26924</v>
      </c>
      <c r="G41" s="238">
        <f>[9]OTCHET!G190</f>
        <v>25238</v>
      </c>
      <c r="H41" s="239">
        <f>[9]OTCHET!H190</f>
        <v>0</v>
      </c>
      <c r="I41" s="239">
        <f>[9]OTCHET!I190</f>
        <v>0</v>
      </c>
      <c r="J41" s="240">
        <f>[9]OTCHET!J190</f>
        <v>1686</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+[9]OTCHET!E196+[9]OTCHET!E204</f>
        <v>374400</v>
      </c>
      <c r="F42" s="244">
        <f t="shared" si="1"/>
        <v>246676</v>
      </c>
      <c r="G42" s="245">
        <f>+[9]OTCHET!G196+[9]OTCHET!G204</f>
        <v>0</v>
      </c>
      <c r="H42" s="246">
        <f>+[9]OTCHET!H196+[9]OTCHET!H204</f>
        <v>0</v>
      </c>
      <c r="I42" s="246">
        <f>+[9]OTCHET!I196+[9]OTCHET!I204</f>
        <v>0</v>
      </c>
      <c r="J42" s="247">
        <f>+[9]OTCHET!J196+[9]OTCHET!J204</f>
        <v>246676</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+[9]OTCHET!E205+[9]OTCHET!E223+[9]OTCHET!E274</f>
        <v>249084</v>
      </c>
      <c r="F43" s="250">
        <f t="shared" si="1"/>
        <v>124150</v>
      </c>
      <c r="G43" s="251">
        <f>+[9]OTCHET!G205+[9]OTCHET!G223+[9]OTCHET!G274</f>
        <v>122045</v>
      </c>
      <c r="H43" s="252">
        <f>+[9]OTCHET!H205+[9]OTCHET!H223+[9]OTCHET!H274</f>
        <v>0</v>
      </c>
      <c r="I43" s="252">
        <f>+[9]OTCHET!I205+[9]OTCHET!I223+[9]OTCHET!I274</f>
        <v>2105</v>
      </c>
      <c r="J43" s="253">
        <f>+[9]OTCHET!J205+[9]OTCHET!J223+[9]OTCHET!J274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+[9]OTCHET!E227+[9]OTCHET!E233+[9]OTCHET!E236+[9]OTCHET!E237+[9]OTCHET!E238+[9]OTCHET!E239+[9]OTCHET!E243</f>
        <v>0</v>
      </c>
      <c r="F44" s="120">
        <f t="shared" si="1"/>
        <v>0</v>
      </c>
      <c r="G44" s="121">
        <f>+[9]OTCHET!G227+[9]OTCHET!G233+[9]OTCHET!G236+[9]OTCHET!G237+[9]OTCHET!G238+[9]OTCHET!G239+[9]OTCHET!G243</f>
        <v>0</v>
      </c>
      <c r="H44" s="122">
        <f>+[9]OTCHET!H227+[9]OTCHET!H233+[9]OTCHET!H236+[9]OTCHET!H237+[9]OTCHET!H238+[9]OTCHET!H239+[9]OTCHET!H243</f>
        <v>0</v>
      </c>
      <c r="I44" s="122">
        <f>+[9]OTCHET!I227+[9]OTCHET!I233+[9]OTCHET!I236+[9]OTCHET!I237+[9]OTCHET!I238+[9]OTCHET!I239+[9]OTCHET!I243</f>
        <v>0</v>
      </c>
      <c r="J44" s="123">
        <f>+[9]OTCHET!J227+[9]OTCHET!J233+[9]OTCHET!J236+[9]OTCHET!J237+[9]OTCHET!J238+[9]OTCHET!J239+[9]OTCHET!J243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+[9]OTCHET!E236+[9]OTCHET!E237+[9]OTCHET!E238+[9]OTCHET!E239+[9]OTCHET!E246+[9]OTCHET!E247+[9]OTCHET!E251</f>
        <v>0</v>
      </c>
      <c r="F45" s="256">
        <f t="shared" si="1"/>
        <v>0</v>
      </c>
      <c r="G45" s="257">
        <f>+[9]OTCHET!G236+[9]OTCHET!G237+[9]OTCHET!G238+[9]OTCHET!G239+[9]OTCHET!G246+[9]OTCHET!G247+[9]OTCHET!G251</f>
        <v>0</v>
      </c>
      <c r="H45" s="258">
        <f>+[9]OTCHET!H236+[9]OTCHET!H237+[9]OTCHET!H238+[9]OTCHET!H239+[9]OTCHET!H246+[9]OTCHET!H247+[9]OTCHET!H251</f>
        <v>0</v>
      </c>
      <c r="I45" s="259">
        <f>+[9]OTCHET!I236+[9]OTCHET!I237+[9]OTCHET!I238+[9]OTCHET!I239+[9]OTCHET!I246+[9]OTCHET!I247+[9]OTCHET!I251</f>
        <v>0</v>
      </c>
      <c r="J45" s="260">
        <f>+[9]OTCHET!J236+[9]OTCHET!J237+[9]OTCHET!J238+[9]OTCHET!J239+[9]OTCHET!J246+[9]OTCHET!J247+[9]OTCHET!J251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+[9]OTCHET!E258+[9]OTCHET!E259+[9]OTCHET!E260+[9]OTCHET!E261</f>
        <v>0</v>
      </c>
      <c r="F46" s="250">
        <f t="shared" si="1"/>
        <v>0</v>
      </c>
      <c r="G46" s="251">
        <f>+[9]OTCHET!G258+[9]OTCHET!G259+[9]OTCHET!G260+[9]OTCHET!G261</f>
        <v>0</v>
      </c>
      <c r="H46" s="252">
        <f>+[9]OTCHET!H258+[9]OTCHET!H259+[9]OTCHET!H260+[9]OTCHET!H261</f>
        <v>0</v>
      </c>
      <c r="I46" s="252">
        <f>+[9]OTCHET!I258+[9]OTCHET!I259+[9]OTCHET!I260+[9]OTCHET!I261</f>
        <v>0</v>
      </c>
      <c r="J46" s="253">
        <f>+[9]OTCHET!J258+[9]OTCHET!J259+[9]OTCHET!J260+[9]OTCHET!J261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+[9]OTCHET!E259</f>
        <v>0</v>
      </c>
      <c r="F47" s="256">
        <f t="shared" si="1"/>
        <v>0</v>
      </c>
      <c r="G47" s="257">
        <f>+[9]OTCHET!G259</f>
        <v>0</v>
      </c>
      <c r="H47" s="258">
        <f>+[9]OTCHET!H259</f>
        <v>0</v>
      </c>
      <c r="I47" s="259">
        <f>+[9]OTCHET!I259</f>
        <v>0</v>
      </c>
      <c r="J47" s="260">
        <f>+[9]OTCHET!J259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+[9]OTCHET!E268+[9]OTCHET!E272+[9]OTCHET!E273</f>
        <v>0</v>
      </c>
      <c r="F48" s="168">
        <f t="shared" si="1"/>
        <v>0</v>
      </c>
      <c r="G48" s="163">
        <f>+[9]OTCHET!G268+[9]OTCHET!G272+[9]OTCHET!G273</f>
        <v>0</v>
      </c>
      <c r="H48" s="164">
        <f>+[9]OTCHET!H268+[9]OTCHET!H272+[9]OTCHET!H273</f>
        <v>0</v>
      </c>
      <c r="I48" s="164">
        <f>+[9]OTCHET!I268+[9]OTCHET!I272+[9]OTCHET!I273</f>
        <v>0</v>
      </c>
      <c r="J48" s="165">
        <f>+[9]OTCHET!J268+[9]OTCHET!J272+[9]OTCHET!J273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[9]OTCHET!E278+[9]OTCHET!E279+[9]OTCHET!E287+[9]OTCHET!E290</f>
        <v>8800</v>
      </c>
      <c r="F49" s="168">
        <f t="shared" si="1"/>
        <v>8786</v>
      </c>
      <c r="G49" s="169">
        <f>[9]OTCHET!G278+[9]OTCHET!G279+[9]OTCHET!G287+[9]OTCHET!G290</f>
        <v>8786</v>
      </c>
      <c r="H49" s="170">
        <f>[9]OTCHET!H278+[9]OTCHET!H279+[9]OTCHET!H287+[9]OTCHET!H290</f>
        <v>0</v>
      </c>
      <c r="I49" s="170">
        <f>[9]OTCHET!I278+[9]OTCHET!I279+[9]OTCHET!I287+[9]OTCHET!I290</f>
        <v>0</v>
      </c>
      <c r="J49" s="171">
        <f>[9]OTCHET!J278+[9]OTCHET!J279+[9]OTCHET!J287+[9]OTCHET!J290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+[9]OTCHET!E291</f>
        <v>0</v>
      </c>
      <c r="F50" s="168">
        <f t="shared" si="1"/>
        <v>0</v>
      </c>
      <c r="G50" s="169">
        <f>+[9]OTCHET!G291</f>
        <v>0</v>
      </c>
      <c r="H50" s="170">
        <f>+[9]OTCHET!H291</f>
        <v>0</v>
      </c>
      <c r="I50" s="170">
        <f>+[9]OTCHET!I291</f>
        <v>0</v>
      </c>
      <c r="J50" s="171">
        <f>+[9]OTCHET!J291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+[9]OTCHET!E275</f>
        <v>0</v>
      </c>
      <c r="F51" s="120">
        <f>+G51+H51+I51+J51</f>
        <v>0</v>
      </c>
      <c r="G51" s="121">
        <f>+[9]OTCHET!G275</f>
        <v>0</v>
      </c>
      <c r="H51" s="122">
        <f>+[9]OTCHET!H275</f>
        <v>0</v>
      </c>
      <c r="I51" s="122">
        <f>+[9]OTCHET!I275</f>
        <v>0</v>
      </c>
      <c r="J51" s="123">
        <f>+[9]OTCHET!J275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+[9]OTCHET!E296</f>
        <v>0</v>
      </c>
      <c r="F52" s="120">
        <f t="shared" si="1"/>
        <v>0</v>
      </c>
      <c r="G52" s="121">
        <f>+[9]OTCHET!G296</f>
        <v>0</v>
      </c>
      <c r="H52" s="122">
        <f>+[9]OTCHET!H296</f>
        <v>0</v>
      </c>
      <c r="I52" s="122">
        <f>+[9]OTCHET!I296</f>
        <v>0</v>
      </c>
      <c r="J52" s="123">
        <f>+[9]OTCHET!J296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[9]OTCHET!E297</f>
        <v>0</v>
      </c>
      <c r="F53" s="267">
        <f t="shared" si="1"/>
        <v>0</v>
      </c>
      <c r="G53" s="268">
        <f>[9]OTCHET!G297</f>
        <v>0</v>
      </c>
      <c r="H53" s="269">
        <f>[9]OTCHET!H297</f>
        <v>0</v>
      </c>
      <c r="I53" s="269">
        <f>[9]OTCHET!I297</f>
        <v>0</v>
      </c>
      <c r="J53" s="270">
        <f>[9]OTCHET!J297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[9]OTCHET!E299</f>
        <v>0</v>
      </c>
      <c r="F54" s="275">
        <f t="shared" si="1"/>
        <v>0</v>
      </c>
      <c r="G54" s="276">
        <f>[9]OTCHET!G299</f>
        <v>0</v>
      </c>
      <c r="H54" s="277">
        <f>[9]OTCHET!H299</f>
        <v>0</v>
      </c>
      <c r="I54" s="277">
        <f>[9]OTCHET!I299</f>
        <v>0</v>
      </c>
      <c r="J54" s="278">
        <f>[9]OTCHET!J299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+[9]OTCHET!E300</f>
        <v>0</v>
      </c>
      <c r="F55" s="284">
        <f t="shared" si="1"/>
        <v>0</v>
      </c>
      <c r="G55" s="285">
        <f>+[9]OTCHET!G300</f>
        <v>0</v>
      </c>
      <c r="H55" s="286">
        <f>+[9]OTCHET!H300</f>
        <v>0</v>
      </c>
      <c r="I55" s="286">
        <f>+[9]OTCHET!I300</f>
        <v>0</v>
      </c>
      <c r="J55" s="287">
        <f>+[9]OTCHET!J300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1643513</v>
      </c>
      <c r="F56" s="293">
        <f t="shared" si="5"/>
        <v>1005602</v>
      </c>
      <c r="G56" s="294">
        <f t="shared" si="5"/>
        <v>669534</v>
      </c>
      <c r="H56" s="295">
        <f t="shared" si="5"/>
        <v>0</v>
      </c>
      <c r="I56" s="296">
        <f t="shared" si="5"/>
        <v>0</v>
      </c>
      <c r="J56" s="297">
        <f t="shared" si="5"/>
        <v>336068</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+[9]OTCHET!E364+[9]OTCHET!E378+[9]OTCHET!E391</f>
        <v>0</v>
      </c>
      <c r="F57" s="299">
        <f t="shared" si="1"/>
        <v>0</v>
      </c>
      <c r="G57" s="300">
        <f>+[9]OTCHET!G364+[9]OTCHET!G378+[9]OTCHET!G391</f>
        <v>0</v>
      </c>
      <c r="H57" s="301">
        <f>+[9]OTCHET!H364+[9]OTCHET!H378+[9]OTCHET!H391</f>
        <v>0</v>
      </c>
      <c r="I57" s="301">
        <f>+[9]OTCHET!I364+[9]OTCHET!I378+[9]OTCHET!I391</f>
        <v>0</v>
      </c>
      <c r="J57" s="302">
        <f>+[9]OTCHET!J364+[9]OTCHET!J378+[9]OTCHET!J391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+[9]OTCHET!E386+[9]OTCHET!E394+[9]OTCHET!E399+[9]OTCHET!E402+[9]OTCHET!E405+[9]OTCHET!E408+[9]OTCHET!E409+[9]OTCHET!E412+[9]OTCHET!E425+[9]OTCHET!E426+[9]OTCHET!E427+[9]OTCHET!E428+[9]OTCHET!E429</f>
        <v>1643513</v>
      </c>
      <c r="F58" s="304">
        <f t="shared" si="1"/>
        <v>669534</v>
      </c>
      <c r="G58" s="305">
        <f>+[9]OTCHET!G386+[9]OTCHET!G394+[9]OTCHET!G399+[9]OTCHET!G402+[9]OTCHET!G405+[9]OTCHET!G408+[9]OTCHET!G409+[9]OTCHET!G412+[9]OTCHET!G425+[9]OTCHET!G426+[9]OTCHET!G427+[9]OTCHET!G428+[9]OTCHET!G429</f>
        <v>669534</v>
      </c>
      <c r="H58" s="306">
        <f>+[9]OTCHET!H386+[9]OTCHET!H394+[9]OTCHET!H399+[9]OTCHET!H402+[9]OTCHET!H405+[9]OTCHET!H408+[9]OTCHET!H409+[9]OTCHET!H412+[9]OTCHET!H425+[9]OTCHET!H426+[9]OTCHET!H427+[9]OTCHET!H428+[9]OTCHET!H429</f>
        <v>0</v>
      </c>
      <c r="I58" s="306">
        <f>+[9]OTCHET!I386+[9]OTCHET!I394+[9]OTCHET!I399+[9]OTCHET!I402+[9]OTCHET!I405+[9]OTCHET!I408+[9]OTCHET!I409+[9]OTCHET!I412+[9]OTCHET!I425+[9]OTCHET!I426+[9]OTCHET!I427+[9]OTCHET!I428+[9]OTCHET!I429</f>
        <v>0</v>
      </c>
      <c r="J58" s="307">
        <f>+[9]OTCHET!J386+[9]OTCHET!J394+[9]OTCHET!J399+[9]OTCHET!J402+[9]OTCHET!J405+[9]OTCHET!J408+[9]OTCHET!J409+[9]OTCHET!J412+[9]OTCHET!J425+[9]OTCHET!J426+[9]OTCHET!J427+[9]OTCHET!J428+[9]OTCHET!J429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+[9]OTCHET!E425+[9]OTCHET!E426+[9]OTCHET!E427+[9]OTCHET!E428+[9]OTCHET!E429</f>
        <v>0</v>
      </c>
      <c r="F59" s="309">
        <f t="shared" si="1"/>
        <v>0</v>
      </c>
      <c r="G59" s="310">
        <f>+[9]OTCHET!G425+[9]OTCHET!G426+[9]OTCHET!G427+[9]OTCHET!G428+[9]OTCHET!G429</f>
        <v>0</v>
      </c>
      <c r="H59" s="311">
        <f>+[9]OTCHET!H425+[9]OTCHET!H426+[9]OTCHET!H427+[9]OTCHET!H428+[9]OTCHET!H429</f>
        <v>0</v>
      </c>
      <c r="I59" s="311">
        <f>+[9]OTCHET!I425+[9]OTCHET!I426+[9]OTCHET!I427+[9]OTCHET!I428+[9]OTCHET!I429</f>
        <v>0</v>
      </c>
      <c r="J59" s="312">
        <f>+[9]OTCHET!J425+[9]OTCHET!J426+[9]OTCHET!J427+[9]OTCHET!J428+[9]OTCHET!J429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[9]OTCHET!E408</f>
        <v>0</v>
      </c>
      <c r="F60" s="316">
        <f t="shared" si="1"/>
        <v>0</v>
      </c>
      <c r="G60" s="317">
        <f>[9]OTCHET!G408</f>
        <v>0</v>
      </c>
      <c r="H60" s="318">
        <f>[9]OTCHET!H408</f>
        <v>0</v>
      </c>
      <c r="I60" s="318">
        <f>[9]OTCHET!I408</f>
        <v>0</v>
      </c>
      <c r="J60" s="319">
        <f>[9]OTCHET!J408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[9]OTCHET!E415</f>
        <v>0</v>
      </c>
      <c r="F62" s="199">
        <f t="shared" si="1"/>
        <v>336068</v>
      </c>
      <c r="G62" s="200">
        <f>[9]OTCHET!G415</f>
        <v>0</v>
      </c>
      <c r="H62" s="201">
        <f>[9]OTCHET!H415</f>
        <v>0</v>
      </c>
      <c r="I62" s="201">
        <f>[9]OTCHET!I415</f>
        <v>0</v>
      </c>
      <c r="J62" s="202">
        <f>[9]OTCHET!J415</f>
        <v>336068</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+[9]OTCHET!E252</f>
        <v>0</v>
      </c>
      <c r="F63" s="328">
        <f t="shared" si="1"/>
        <v>0</v>
      </c>
      <c r="G63" s="329">
        <f>+[9]OTCHET!G252</f>
        <v>0</v>
      </c>
      <c r="H63" s="330">
        <f>+[9]OTCHET!H252</f>
        <v>0</v>
      </c>
      <c r="I63" s="330">
        <f>+[9]OTCHET!I252</f>
        <v>0</v>
      </c>
      <c r="J63" s="331">
        <f>+[9]OTCHET!J252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-32233</v>
      </c>
      <c r="G64" s="337">
        <f t="shared" si="6"/>
        <v>-29248</v>
      </c>
      <c r="H64" s="338">
        <f t="shared" si="6"/>
        <v>0</v>
      </c>
      <c r="I64" s="338">
        <f t="shared" si="6"/>
        <v>-1285</v>
      </c>
      <c r="J64" s="339">
        <f t="shared" si="6"/>
        <v>-1700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32233</v>
      </c>
      <c r="G66" s="349">
        <f t="shared" ref="G66:L66" si="8">SUM(+G68+G76+G77+G84+G85+G86+G89+G90+G91+G92+G93+G94+G95)</f>
        <v>29248</v>
      </c>
      <c r="H66" s="350">
        <f>SUM(+H68+H76+H77+H84+H85+H86+H89+H90+H91+H92+H93+H94+H95)</f>
        <v>0</v>
      </c>
      <c r="I66" s="350">
        <f>SUM(+I68+I76+I77+I84+I85+I86+I89+I90+I91+I92+I93+I94+I95)</f>
        <v>1285</v>
      </c>
      <c r="J66" s="351">
        <f>SUM(+J68+J76+J77+J84+J85+J86+J89+J90+J91+J92+J93+J94+J95)</f>
        <v>1700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+[9]OTCHET!E485+[9]OTCHET!E486+[9]OTCHET!E489+[9]OTCHET!E490+[9]OTCHET!E493+[9]OTCHET!E494+[9]OTCHET!E498</f>
        <v>0</v>
      </c>
      <c r="F69" s="367">
        <f t="shared" si="1"/>
        <v>0</v>
      </c>
      <c r="G69" s="368">
        <f>+[9]OTCHET!G485+[9]OTCHET!G486+[9]OTCHET!G489+[9]OTCHET!G490+[9]OTCHET!G493+[9]OTCHET!G494+[9]OTCHET!G498</f>
        <v>0</v>
      </c>
      <c r="H69" s="369">
        <f>+[9]OTCHET!H485+[9]OTCHET!H486+[9]OTCHET!H489+[9]OTCHET!H490+[9]OTCHET!H493+[9]OTCHET!H494+[9]OTCHET!H498</f>
        <v>0</v>
      </c>
      <c r="I69" s="369">
        <f>+[9]OTCHET!I485+[9]OTCHET!I486+[9]OTCHET!I489+[9]OTCHET!I490+[9]OTCHET!I493+[9]OTCHET!I494+[9]OTCHET!I498</f>
        <v>0</v>
      </c>
      <c r="J69" s="370">
        <f>+[9]OTCHET!J485+[9]OTCHET!J486+[9]OTCHET!J489+[9]OTCHET!J490+[9]OTCHET!J493+[9]OTCHET!J494+[9]OTCHET!J498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+[9]OTCHET!E487+[9]OTCHET!E488+[9]OTCHET!E491+[9]OTCHET!E492+[9]OTCHET!E495+[9]OTCHET!E496+[9]OTCHET!E497+[9]OTCHET!E499</f>
        <v>0</v>
      </c>
      <c r="F70" s="375">
        <f t="shared" si="1"/>
        <v>0</v>
      </c>
      <c r="G70" s="376">
        <f>+[9]OTCHET!G487+[9]OTCHET!G488+[9]OTCHET!G491+[9]OTCHET!G492+[9]OTCHET!G495+[9]OTCHET!G496+[9]OTCHET!G497+[9]OTCHET!G499</f>
        <v>0</v>
      </c>
      <c r="H70" s="377">
        <f>+[9]OTCHET!H487+[9]OTCHET!H488+[9]OTCHET!H491+[9]OTCHET!H492+[9]OTCHET!H495+[9]OTCHET!H496+[9]OTCHET!H497+[9]OTCHET!H499</f>
        <v>0</v>
      </c>
      <c r="I70" s="377">
        <f>+[9]OTCHET!I487+[9]OTCHET!I488+[9]OTCHET!I491+[9]OTCHET!I492+[9]OTCHET!I495+[9]OTCHET!I496+[9]OTCHET!I497+[9]OTCHET!I499</f>
        <v>0</v>
      </c>
      <c r="J70" s="378">
        <f>+[9]OTCHET!J487+[9]OTCHET!J488+[9]OTCHET!J491+[9]OTCHET!J492+[9]OTCHET!J495+[9]OTCHET!J496+[9]OTCHET!J497+[9]OTCHET!J499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+[9]OTCHET!E500</f>
        <v>0</v>
      </c>
      <c r="F71" s="375">
        <f t="shared" si="1"/>
        <v>0</v>
      </c>
      <c r="G71" s="376">
        <f>+[9]OTCHET!G500</f>
        <v>0</v>
      </c>
      <c r="H71" s="377">
        <f>+[9]OTCHET!H500</f>
        <v>0</v>
      </c>
      <c r="I71" s="377">
        <f>+[9]OTCHET!I500</f>
        <v>0</v>
      </c>
      <c r="J71" s="378">
        <f>+[9]OTCHET!J500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+[9]OTCHET!E505</f>
        <v>0</v>
      </c>
      <c r="F72" s="375">
        <f t="shared" si="1"/>
        <v>0</v>
      </c>
      <c r="G72" s="376">
        <f>+[9]OTCHET!G505</f>
        <v>0</v>
      </c>
      <c r="H72" s="377">
        <f>+[9]OTCHET!H505</f>
        <v>0</v>
      </c>
      <c r="I72" s="377">
        <f>+[9]OTCHET!I505</f>
        <v>0</v>
      </c>
      <c r="J72" s="378">
        <f>+[9]OTCHET!J505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+[9]OTCHET!E545</f>
        <v>0</v>
      </c>
      <c r="F73" s="375">
        <f t="shared" si="1"/>
        <v>0</v>
      </c>
      <c r="G73" s="376">
        <f>+[9]OTCHET!G545</f>
        <v>0</v>
      </c>
      <c r="H73" s="377">
        <f>+[9]OTCHET!H545</f>
        <v>0</v>
      </c>
      <c r="I73" s="377">
        <f>+[9]OTCHET!I545</f>
        <v>0</v>
      </c>
      <c r="J73" s="378">
        <f>+[9]OTCHET!J545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+[9]OTCHET!E584+[9]OTCHET!E585</f>
        <v>0</v>
      </c>
      <c r="F74" s="375">
        <f t="shared" si="1"/>
        <v>0</v>
      </c>
      <c r="G74" s="376">
        <f>+[9]OTCHET!G584+[9]OTCHET!G585</f>
        <v>0</v>
      </c>
      <c r="H74" s="377">
        <f>+[9]OTCHET!H584+[9]OTCHET!H585</f>
        <v>0</v>
      </c>
      <c r="I74" s="377">
        <f>+[9]OTCHET!I584+[9]OTCHET!I585</f>
        <v>0</v>
      </c>
      <c r="J74" s="378">
        <f>+[9]OTCHET!J584+[9]OTCHET!J585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+[9]OTCHET!E586+[9]OTCHET!E587+[9]OTCHET!E588</f>
        <v>0</v>
      </c>
      <c r="F75" s="382">
        <f t="shared" si="1"/>
        <v>0</v>
      </c>
      <c r="G75" s="383">
        <f>+[9]OTCHET!G586+[9]OTCHET!G587+[9]OTCHET!G588</f>
        <v>0</v>
      </c>
      <c r="H75" s="384">
        <f>+[9]OTCHET!H586+[9]OTCHET!H587+[9]OTCHET!H588</f>
        <v>0</v>
      </c>
      <c r="I75" s="384">
        <f>+[9]OTCHET!I586+[9]OTCHET!I587+[9]OTCHET!I588</f>
        <v>0</v>
      </c>
      <c r="J75" s="385">
        <f>+[9]OTCHET!J586+[9]OTCHET!J587+[9]OTCHET!J588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[9]OTCHET!E464</f>
        <v>0</v>
      </c>
      <c r="F76" s="299">
        <f t="shared" si="1"/>
        <v>0</v>
      </c>
      <c r="G76" s="300">
        <f>[9]OTCHET!G464</f>
        <v>0</v>
      </c>
      <c r="H76" s="301">
        <f>[9]OTCHET!H464</f>
        <v>0</v>
      </c>
      <c r="I76" s="301">
        <f>[9]OTCHET!I464</f>
        <v>0</v>
      </c>
      <c r="J76" s="302">
        <f>[9]OTCHET!J464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+[9]OTCHET!E469+[9]OTCHET!E472</f>
        <v>0</v>
      </c>
      <c r="F78" s="367">
        <f t="shared" si="1"/>
        <v>0</v>
      </c>
      <c r="G78" s="368">
        <f>+[9]OTCHET!G469+[9]OTCHET!G472</f>
        <v>0</v>
      </c>
      <c r="H78" s="369">
        <f>+[9]OTCHET!H469+[9]OTCHET!H472</f>
        <v>0</v>
      </c>
      <c r="I78" s="369">
        <f>+[9]OTCHET!I469+[9]OTCHET!I472</f>
        <v>0</v>
      </c>
      <c r="J78" s="370">
        <f>+[9]OTCHET!J469+[9]OTCHET!J472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+[9]OTCHET!E470+[9]OTCHET!E473</f>
        <v>0</v>
      </c>
      <c r="F79" s="375">
        <f t="shared" si="1"/>
        <v>0</v>
      </c>
      <c r="G79" s="376">
        <f>+[9]OTCHET!G470+[9]OTCHET!G473</f>
        <v>0</v>
      </c>
      <c r="H79" s="377">
        <f>+[9]OTCHET!H470+[9]OTCHET!H473</f>
        <v>0</v>
      </c>
      <c r="I79" s="377">
        <f>+[9]OTCHET!I470+[9]OTCHET!I473</f>
        <v>0</v>
      </c>
      <c r="J79" s="378">
        <f>+[9]OTCHET!J470+[9]OTCHET!J473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[9]OTCHET!E474</f>
        <v>0</v>
      </c>
      <c r="F80" s="375">
        <f t="shared" si="1"/>
        <v>0</v>
      </c>
      <c r="G80" s="376">
        <f>[9]OTCHET!G474</f>
        <v>0</v>
      </c>
      <c r="H80" s="377">
        <f>[9]OTCHET!H474</f>
        <v>0</v>
      </c>
      <c r="I80" s="377">
        <f>[9]OTCHET!I474</f>
        <v>0</v>
      </c>
      <c r="J80" s="378">
        <f>[9]OTCHET!J474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+[9]OTCHET!E482</f>
        <v>0</v>
      </c>
      <c r="F82" s="375">
        <f t="shared" si="1"/>
        <v>0</v>
      </c>
      <c r="G82" s="376">
        <f>+[9]OTCHET!G482</f>
        <v>0</v>
      </c>
      <c r="H82" s="377">
        <f>+[9]OTCHET!H482</f>
        <v>0</v>
      </c>
      <c r="I82" s="377">
        <f>+[9]OTCHET!I482</f>
        <v>0</v>
      </c>
      <c r="J82" s="378">
        <f>+[9]OTCHET!J482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+[9]OTCHET!E483</f>
        <v>0</v>
      </c>
      <c r="F83" s="382">
        <f t="shared" si="1"/>
        <v>0</v>
      </c>
      <c r="G83" s="383">
        <f>+[9]OTCHET!G483</f>
        <v>0</v>
      </c>
      <c r="H83" s="384">
        <f>+[9]OTCHET!H483</f>
        <v>0</v>
      </c>
      <c r="I83" s="384">
        <f>+[9]OTCHET!I483</f>
        <v>0</v>
      </c>
      <c r="J83" s="385">
        <f>+[9]OTCHET!J483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[9]OTCHET!E538</f>
        <v>0</v>
      </c>
      <c r="F84" s="299">
        <f t="shared" si="1"/>
        <v>0</v>
      </c>
      <c r="G84" s="300">
        <f>[9]OTCHET!G538</f>
        <v>0</v>
      </c>
      <c r="H84" s="301">
        <f>[9]OTCHET!H538</f>
        <v>0</v>
      </c>
      <c r="I84" s="301">
        <f>[9]OTCHET!I538</f>
        <v>0</v>
      </c>
      <c r="J84" s="302">
        <f>[9]OTCHET!J538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[9]OTCHET!E539</f>
        <v>0</v>
      </c>
      <c r="F85" s="304">
        <f t="shared" si="1"/>
        <v>0</v>
      </c>
      <c r="G85" s="305">
        <f>[9]OTCHET!G539</f>
        <v>0</v>
      </c>
      <c r="H85" s="306">
        <f>[9]OTCHET!H539</f>
        <v>0</v>
      </c>
      <c r="I85" s="306">
        <f>[9]OTCHET!I539</f>
        <v>0</v>
      </c>
      <c r="J85" s="307">
        <f>[9]OTCHET!J539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33128</v>
      </c>
      <c r="G86" s="310">
        <f t="shared" ref="G86:M86" si="11">+G87+G88</f>
        <v>31428</v>
      </c>
      <c r="H86" s="311">
        <f>+H87+H88</f>
        <v>0</v>
      </c>
      <c r="I86" s="311">
        <f>+I87+I88</f>
        <v>0</v>
      </c>
      <c r="J86" s="312">
        <f>+J87+J88</f>
        <v>1700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+[9]OTCHET!E506+[9]OTCHET!E515+[9]OTCHET!E519+[9]OTCHET!E546</f>
        <v>0</v>
      </c>
      <c r="F87" s="367">
        <f t="shared" si="1"/>
        <v>0</v>
      </c>
      <c r="G87" s="368">
        <f>+[9]OTCHET!G506+[9]OTCHET!G515+[9]OTCHET!G519+[9]OTCHET!G546</f>
        <v>0</v>
      </c>
      <c r="H87" s="369">
        <f>+[9]OTCHET!H506+[9]OTCHET!H515+[9]OTCHET!H519+[9]OTCHET!H546</f>
        <v>0</v>
      </c>
      <c r="I87" s="369">
        <f>+[9]OTCHET!I506+[9]OTCHET!I515+[9]OTCHET!I519+[9]OTCHET!I546</f>
        <v>0</v>
      </c>
      <c r="J87" s="370">
        <f>+[9]OTCHET!J506+[9]OTCHET!J515+[9]OTCHET!J519+[9]OTCHET!J546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+[9]OTCHET!E524+[9]OTCHET!E527+[9]OTCHET!E547</f>
        <v>0</v>
      </c>
      <c r="F88" s="382">
        <f t="shared" si="1"/>
        <v>33128</v>
      </c>
      <c r="G88" s="383">
        <f>+[9]OTCHET!G524+[9]OTCHET!G527+[9]OTCHET!G547</f>
        <v>31428</v>
      </c>
      <c r="H88" s="384">
        <f>+[9]OTCHET!H524+[9]OTCHET!H527+[9]OTCHET!H547</f>
        <v>0</v>
      </c>
      <c r="I88" s="384">
        <f>+[9]OTCHET!I524+[9]OTCHET!I527+[9]OTCHET!I547</f>
        <v>0</v>
      </c>
      <c r="J88" s="385">
        <f>+[9]OTCHET!J524+[9]OTCHET!J527+[9]OTCHET!J547</f>
        <v>1700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[9]OTCHET!E534</f>
        <v>0</v>
      </c>
      <c r="F89" s="299">
        <f t="shared" ref="F89:F96" si="12">+G89+H89+I89+J89</f>
        <v>0</v>
      </c>
      <c r="G89" s="300">
        <f>[9]OTCHET!G534</f>
        <v>0</v>
      </c>
      <c r="H89" s="301">
        <f>[9]OTCHET!H534</f>
        <v>0</v>
      </c>
      <c r="I89" s="301">
        <f>[9]OTCHET!I534</f>
        <v>0</v>
      </c>
      <c r="J89" s="302">
        <f>[9]OTCHET!J534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+[9]OTCHET!E570+[9]OTCHET!E571+[9]OTCHET!E572+[9]OTCHET!E573+[9]OTCHET!E574+[9]OTCHET!E575</f>
        <v>0</v>
      </c>
      <c r="F90" s="304">
        <f t="shared" si="12"/>
        <v>0</v>
      </c>
      <c r="G90" s="305">
        <f>+[9]OTCHET!G570+[9]OTCHET!G571+[9]OTCHET!G572+[9]OTCHET!G573+[9]OTCHET!G574+[9]OTCHET!G575</f>
        <v>0</v>
      </c>
      <c r="H90" s="306">
        <f>+[9]OTCHET!H570+[9]OTCHET!H571+[9]OTCHET!H572+[9]OTCHET!H573+[9]OTCHET!H574+[9]OTCHET!H575</f>
        <v>0</v>
      </c>
      <c r="I90" s="306">
        <f>+[9]OTCHET!I570+[9]OTCHET!I571+[9]OTCHET!I572+[9]OTCHET!I573+[9]OTCHET!I574+[9]OTCHET!I575</f>
        <v>0</v>
      </c>
      <c r="J90" s="307">
        <f>+[9]OTCHET!J570+[9]OTCHET!J571+[9]OTCHET!J572+[9]OTCHET!J573+[9]OTCHET!J574+[9]OTCHET!J575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+[9]OTCHET!E576+[9]OTCHET!E577+[9]OTCHET!E578+[9]OTCHET!E579+[9]OTCHET!E580+[9]OTCHET!E581+[9]OTCHET!E582</f>
        <v>0</v>
      </c>
      <c r="F91" s="168">
        <f t="shared" si="12"/>
        <v>-895</v>
      </c>
      <c r="G91" s="169">
        <f>+[9]OTCHET!G576+[9]OTCHET!G577+[9]OTCHET!G578+[9]OTCHET!G579+[9]OTCHET!G580+[9]OTCHET!G581+[9]OTCHET!G582</f>
        <v>0</v>
      </c>
      <c r="H91" s="170">
        <f>+[9]OTCHET!H576+[9]OTCHET!H577+[9]OTCHET!H578+[9]OTCHET!H579+[9]OTCHET!H580+[9]OTCHET!H581+[9]OTCHET!H582</f>
        <v>0</v>
      </c>
      <c r="I91" s="170">
        <f>+[9]OTCHET!I576+[9]OTCHET!I577+[9]OTCHET!I578+[9]OTCHET!I579+[9]OTCHET!I580+[9]OTCHET!I581+[9]OTCHET!I582</f>
        <v>-895</v>
      </c>
      <c r="J91" s="171">
        <f>+[9]OTCHET!J576+[9]OTCHET!J577+[9]OTCHET!J578+[9]OTCHET!J579+[9]OTCHET!J580+[9]OTCHET!J581+[9]OTCHET!J582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+[9]OTCHET!E583</f>
        <v>0</v>
      </c>
      <c r="F92" s="168">
        <f t="shared" si="12"/>
        <v>0</v>
      </c>
      <c r="G92" s="169">
        <f>+[9]OTCHET!G583</f>
        <v>0</v>
      </c>
      <c r="H92" s="170">
        <f>+[9]OTCHET!H583</f>
        <v>0</v>
      </c>
      <c r="I92" s="170">
        <f>+[9]OTCHET!I583</f>
        <v>0</v>
      </c>
      <c r="J92" s="171">
        <f>+[9]OTCHET!J583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+[9]OTCHET!E590+[9]OTCHET!E591</f>
        <v>0</v>
      </c>
      <c r="F93" s="168">
        <f t="shared" si="12"/>
        <v>0</v>
      </c>
      <c r="G93" s="169">
        <f>+[9]OTCHET!G590+[9]OTCHET!G591</f>
        <v>0</v>
      </c>
      <c r="H93" s="170">
        <f>+[9]OTCHET!H590+[9]OTCHET!H591</f>
        <v>0</v>
      </c>
      <c r="I93" s="170">
        <f>+[9]OTCHET!I590+[9]OTCHET!I591</f>
        <v>0</v>
      </c>
      <c r="J93" s="171">
        <f>+[9]OTCHET!J590+[9]OTCHET!J591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+[9]OTCHET!E592+[9]OTCHET!E593</f>
        <v>0</v>
      </c>
      <c r="F94" s="168">
        <f t="shared" si="12"/>
        <v>0</v>
      </c>
      <c r="G94" s="169">
        <f>+[9]OTCHET!G592+[9]OTCHET!G593</f>
        <v>0</v>
      </c>
      <c r="H94" s="170">
        <f>+[9]OTCHET!H592+[9]OTCHET!H593</f>
        <v>0</v>
      </c>
      <c r="I94" s="170">
        <f>+[9]OTCHET!I592+[9]OTCHET!I593</f>
        <v>0</v>
      </c>
      <c r="J94" s="171">
        <f>+[9]OTCHET!J592+[9]OTCHET!J593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[9]OTCHET!E594</f>
        <v>0</v>
      </c>
      <c r="F95" s="120">
        <f t="shared" si="12"/>
        <v>0</v>
      </c>
      <c r="G95" s="121">
        <f>[9]OTCHET!G594</f>
        <v>-2180</v>
      </c>
      <c r="H95" s="122">
        <f>[9]OTCHET!H594</f>
        <v>0</v>
      </c>
      <c r="I95" s="122">
        <f>[9]OTCHET!I594</f>
        <v>2180</v>
      </c>
      <c r="J95" s="123">
        <f>[9]OTCHET!J594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+[9]OTCHET!E597</f>
        <v>0</v>
      </c>
      <c r="F96" s="396">
        <f t="shared" si="12"/>
        <v>0</v>
      </c>
      <c r="G96" s="397">
        <f>+[9]OTCHET!G597</f>
        <v>0</v>
      </c>
      <c r="H96" s="398">
        <f>+[9]OTCHET!H597</f>
        <v>0</v>
      </c>
      <c r="I96" s="398">
        <f>+[9]OTCHET!I597</f>
        <v>0</v>
      </c>
      <c r="J96" s="399">
        <f>+[9]OTCHET!J597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+[9]OTCHET!H608</f>
        <v>0</v>
      </c>
      <c r="C107" s="421"/>
      <c r="D107" s="421"/>
      <c r="E107" s="426"/>
      <c r="F107" s="19"/>
      <c r="G107" s="427">
        <f>+[9]OTCHET!E608</f>
        <v>0</v>
      </c>
      <c r="H107" s="427">
        <f>+[9]OTCHET!F608</f>
        <v>0</v>
      </c>
      <c r="I107" s="428"/>
      <c r="J107" s="429" t="str">
        <f>+[9]OTCHET!B608</f>
        <v>31.08.2025г.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+[10]OTCHET!B9</f>
        <v>РИОСВ ПЛОВДИВ</v>
      </c>
      <c r="C11" s="22"/>
      <c r="D11" s="22"/>
      <c r="E11" s="23" t="s">
        <v>0</v>
      </c>
      <c r="F11" s="24">
        <f>[10]OTCHET!F9</f>
        <v>45930</v>
      </c>
      <c r="G11" s="25" t="s">
        <v>1</v>
      </c>
      <c r="H11" s="26">
        <f>+[10]OTCHET!H9</f>
        <v>471013</v>
      </c>
      <c r="I11" s="448">
        <f>+[10]OTCHET!I9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+[10]OTCHET!B12</f>
        <v>Министерство на околната среда и водите</v>
      </c>
      <c r="C13" s="31"/>
      <c r="D13" s="31"/>
      <c r="E13" s="35" t="str">
        <f>+[10]OTCHET!E12</f>
        <v>код по ЕБК:</v>
      </c>
      <c r="F13" s="36" t="str">
        <f>+[10]OTCHET!F12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+[10]OTCHET!E15</f>
        <v>0</v>
      </c>
      <c r="F15" s="41" t="str">
        <f>[10]OTCHET!F15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193174</v>
      </c>
      <c r="F22" s="102">
        <f t="shared" si="0"/>
        <v>162062</v>
      </c>
      <c r="G22" s="103">
        <f t="shared" si="0"/>
        <v>162942</v>
      </c>
      <c r="H22" s="104">
        <f t="shared" si="0"/>
        <v>0</v>
      </c>
      <c r="I22" s="104">
        <f t="shared" si="0"/>
        <v>820</v>
      </c>
      <c r="J22" s="105">
        <f t="shared" si="0"/>
        <v>-1700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[10]OTCHET!E22+[10]OTCHET!E28+[10]OTCHET!E33+[10]OTCHET!E39+[10]OTCHET!E47+[10]OTCHET!E52+[10]OTCHET!E58+[10]OTCHET!E61+[10]OTCHET!E64+[10]OTCHET!E65+[10]OTCHET!E72+[10]OTCHET!E73</f>
        <v>0</v>
      </c>
      <c r="F23" s="111">
        <f t="shared" ref="F23:F88" si="1">+G23+H23+I23+J23</f>
        <v>0</v>
      </c>
      <c r="G23" s="112">
        <f>[10]OTCHET!G22+[10]OTCHET!G28+[10]OTCHET!G33+[10]OTCHET!G39+[10]OTCHET!G47+[10]OTCHET!G52+[10]OTCHET!G58+[10]OTCHET!G61+[10]OTCHET!G64+[10]OTCHET!G65+[10]OTCHET!G72+[10]OTCHET!G73</f>
        <v>0</v>
      </c>
      <c r="H23" s="113">
        <f>[10]OTCHET!H22+[10]OTCHET!H28+[10]OTCHET!H33+[10]OTCHET!H39+[10]OTCHET!H47+[10]OTCHET!H52+[10]OTCHET!H58+[10]OTCHET!H61+[10]OTCHET!H64+[10]OTCHET!H65+[10]OTCHET!H72+[10]OTCHET!H73</f>
        <v>0</v>
      </c>
      <c r="I23" s="113">
        <f>[10]OTCHET!I22+[10]OTCHET!I28+[10]OTCHET!I33+[10]OTCHET!I39+[10]OTCHET!I47+[10]OTCHET!I52+[10]OTCHET!I58+[10]OTCHET!I61+[10]OTCHET!I64+[10]OTCHET!I65+[10]OTCHET!I72+[10]OTCHET!I73</f>
        <v>0</v>
      </c>
      <c r="J23" s="114">
        <f>[10]OTCHET!J22+[10]OTCHET!J28+[10]OTCHET!J33+[10]OTCHET!J39+[10]OTCHET!J47+[10]OTCHET!J52+[10]OTCHET!J58+[10]OTCHET!J61+[10]OTCHET!J64+[10]OTCHET!J65+[10]OTCHET!J72+[10]OTCHET!J73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160000</v>
      </c>
      <c r="F25" s="127">
        <f>+F26+F30+F31+F32+F33</f>
        <v>128888</v>
      </c>
      <c r="G25" s="128">
        <f t="shared" ref="G25:M25" si="2">+G26+G30+G31+G32+G33</f>
        <v>129768</v>
      </c>
      <c r="H25" s="129">
        <f>+H26+H30+H31+H32+H33</f>
        <v>0</v>
      </c>
      <c r="I25" s="129">
        <f>+I26+I30+I31+I32+I33</f>
        <v>820</v>
      </c>
      <c r="J25" s="130">
        <f>+J26+J30+J31+J32+J33</f>
        <v>-1700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[10]OTCHET!E74</f>
        <v>0</v>
      </c>
      <c r="F26" s="133">
        <f t="shared" si="1"/>
        <v>0</v>
      </c>
      <c r="G26" s="134">
        <f>[10]OTCHET!G74</f>
        <v>0</v>
      </c>
      <c r="H26" s="135">
        <f>[10]OTCHET!H74</f>
        <v>0</v>
      </c>
      <c r="I26" s="135">
        <f>[10]OTCHET!I74</f>
        <v>0</v>
      </c>
      <c r="J26" s="136">
        <f>[10]OTCHET!J74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[10]OTCHET!E75</f>
        <v>0</v>
      </c>
      <c r="F27" s="140">
        <f t="shared" si="1"/>
        <v>0</v>
      </c>
      <c r="G27" s="141">
        <f>[10]OTCHET!G75</f>
        <v>0</v>
      </c>
      <c r="H27" s="142">
        <f>[10]OTCHET!H75</f>
        <v>0</v>
      </c>
      <c r="I27" s="142">
        <f>[10]OTCHET!I75</f>
        <v>0</v>
      </c>
      <c r="J27" s="143">
        <f>[10]OTCHET!J75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[10]OTCHET!E77</f>
        <v>0</v>
      </c>
      <c r="F28" s="148">
        <f t="shared" si="1"/>
        <v>0</v>
      </c>
      <c r="G28" s="149">
        <f>[10]OTCHET!G77</f>
        <v>0</v>
      </c>
      <c r="H28" s="150">
        <f>[10]OTCHET!H77</f>
        <v>0</v>
      </c>
      <c r="I28" s="150">
        <f>[10]OTCHET!I77</f>
        <v>0</v>
      </c>
      <c r="J28" s="151">
        <f>[10]OTCHET!J77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+[10]OTCHET!E78+[10]OTCHET!E79</f>
        <v>0</v>
      </c>
      <c r="F29" s="156">
        <f t="shared" si="1"/>
        <v>0</v>
      </c>
      <c r="G29" s="157">
        <f>+[10]OTCHET!G78+[10]OTCHET!G79</f>
        <v>0</v>
      </c>
      <c r="H29" s="158">
        <f>+[10]OTCHET!H78+[10]OTCHET!H79</f>
        <v>0</v>
      </c>
      <c r="I29" s="158">
        <f>+[10]OTCHET!I78+[10]OTCHET!I79</f>
        <v>0</v>
      </c>
      <c r="J29" s="159">
        <f>+[10]OTCHET!J78+[10]OTCHET!J79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[10]OTCHET!E90+[10]OTCHET!E93+[10]OTCHET!E94</f>
        <v>140000</v>
      </c>
      <c r="F30" s="162">
        <f t="shared" si="1"/>
        <v>118311</v>
      </c>
      <c r="G30" s="163">
        <f>[10]OTCHET!G90+[10]OTCHET!G93+[10]OTCHET!G94</f>
        <v>118311</v>
      </c>
      <c r="H30" s="164">
        <f>[10]OTCHET!H90+[10]OTCHET!H93+[10]OTCHET!H94</f>
        <v>0</v>
      </c>
      <c r="I30" s="164">
        <f>[10]OTCHET!I90+[10]OTCHET!I93+[10]OTCHET!I94</f>
        <v>0</v>
      </c>
      <c r="J30" s="165">
        <f>[10]OTCHET!J90+[10]OTCHET!J93+[10]OTCHET!J94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[10]OTCHET!E106</f>
        <v>20000</v>
      </c>
      <c r="F31" s="168">
        <f t="shared" si="1"/>
        <v>11300</v>
      </c>
      <c r="G31" s="169">
        <f>[10]OTCHET!G106</f>
        <v>11017</v>
      </c>
      <c r="H31" s="170">
        <f>[10]OTCHET!H106</f>
        <v>0</v>
      </c>
      <c r="I31" s="170">
        <f>[10]OTCHET!I106</f>
        <v>0</v>
      </c>
      <c r="J31" s="171">
        <f>[10]OTCHET!J106</f>
        <v>283</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[10]OTCHET!E110+[10]OTCHET!E119+[10]OTCHET!E135+[10]OTCHET!E136</f>
        <v>0</v>
      </c>
      <c r="F32" s="168">
        <f t="shared" si="1"/>
        <v>-723</v>
      </c>
      <c r="G32" s="169">
        <f>[10]OTCHET!G110+[10]OTCHET!G119+[10]OTCHET!G135+[10]OTCHET!G136</f>
        <v>440</v>
      </c>
      <c r="H32" s="170">
        <f>[10]OTCHET!H110+[10]OTCHET!H119+[10]OTCHET!H135+[10]OTCHET!H136</f>
        <v>0</v>
      </c>
      <c r="I32" s="170">
        <f>[10]OTCHET!I110+[10]OTCHET!I119+[10]OTCHET!I135+[10]OTCHET!I136</f>
        <v>820</v>
      </c>
      <c r="J32" s="171">
        <f>[10]OTCHET!J110+[10]OTCHET!J119+[10]OTCHET!J135+[10]OTCHET!J136</f>
        <v>-1983</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[10]OTCHET!E123</f>
        <v>0</v>
      </c>
      <c r="F33" s="120">
        <f t="shared" si="1"/>
        <v>0</v>
      </c>
      <c r="G33" s="121">
        <f>[10]OTCHET!G123</f>
        <v>0</v>
      </c>
      <c r="H33" s="122">
        <f>[10]OTCHET!H123</f>
        <v>0</v>
      </c>
      <c r="I33" s="122">
        <f>[10]OTCHET!I123</f>
        <v>0</v>
      </c>
      <c r="J33" s="123">
        <f>[10]OTCHET!J123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+[10]OTCHET!E137</f>
        <v>0</v>
      </c>
      <c r="F36" s="191">
        <f t="shared" si="1"/>
        <v>0</v>
      </c>
      <c r="G36" s="192">
        <f>+[10]OTCHET!G137</f>
        <v>0</v>
      </c>
      <c r="H36" s="193">
        <f>+[10]OTCHET!H137</f>
        <v>0</v>
      </c>
      <c r="I36" s="193">
        <f>+[10]OTCHET!I137</f>
        <v>0</v>
      </c>
      <c r="J36" s="194">
        <f>+[10]OTCHET!J137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[10]OTCHET!E140+[10]OTCHET!E149+[10]OTCHET!E158</f>
        <v>33174</v>
      </c>
      <c r="F37" s="199">
        <f t="shared" si="1"/>
        <v>33174</v>
      </c>
      <c r="G37" s="200">
        <f>[10]OTCHET!G140+[10]OTCHET!G149+[10]OTCHET!G158</f>
        <v>33174</v>
      </c>
      <c r="H37" s="201">
        <f>[10]OTCHET!H140+[10]OTCHET!H149+[10]OTCHET!H158</f>
        <v>0</v>
      </c>
      <c r="I37" s="201">
        <f>[10]OTCHET!I140+[10]OTCHET!I149+[10]OTCHET!I158</f>
        <v>0</v>
      </c>
      <c r="J37" s="202">
        <f>[10]OTCHET!J140+[10]OTCHET!J149+[10]OTCHET!J158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1823263</v>
      </c>
      <c r="F38" s="209">
        <f t="shared" si="3"/>
        <v>1324484</v>
      </c>
      <c r="G38" s="210">
        <f t="shared" si="3"/>
        <v>947702</v>
      </c>
      <c r="H38" s="211">
        <f t="shared" si="3"/>
        <v>0</v>
      </c>
      <c r="I38" s="211">
        <f t="shared" si="3"/>
        <v>2301</v>
      </c>
      <c r="J38" s="212">
        <f t="shared" si="3"/>
        <v>374481</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1552653</v>
      </c>
      <c r="F39" s="221">
        <f t="shared" si="4"/>
        <v>1172731</v>
      </c>
      <c r="G39" s="222">
        <f t="shared" si="4"/>
        <v>798250</v>
      </c>
      <c r="H39" s="223">
        <f t="shared" si="4"/>
        <v>0</v>
      </c>
      <c r="I39" s="223">
        <f t="shared" si="4"/>
        <v>0</v>
      </c>
      <c r="J39" s="224">
        <f t="shared" si="4"/>
        <v>374481</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[10]OTCHET!E187</f>
        <v>1151884</v>
      </c>
      <c r="F40" s="229">
        <f t="shared" si="1"/>
        <v>868986</v>
      </c>
      <c r="G40" s="230">
        <f>[10]OTCHET!G187</f>
        <v>771279</v>
      </c>
      <c r="H40" s="231">
        <f>[10]OTCHET!H187</f>
        <v>0</v>
      </c>
      <c r="I40" s="231">
        <f>[10]OTCHET!I187</f>
        <v>0</v>
      </c>
      <c r="J40" s="232">
        <f>[10]OTCHET!J187</f>
        <v>97707</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[10]OTCHET!E190</f>
        <v>34469</v>
      </c>
      <c r="F41" s="237">
        <f t="shared" si="1"/>
        <v>28944</v>
      </c>
      <c r="G41" s="238">
        <f>[10]OTCHET!G190</f>
        <v>26971</v>
      </c>
      <c r="H41" s="239">
        <f>[10]OTCHET!H190</f>
        <v>0</v>
      </c>
      <c r="I41" s="239">
        <f>[10]OTCHET!I190</f>
        <v>0</v>
      </c>
      <c r="J41" s="240">
        <f>[10]OTCHET!J190</f>
        <v>1973</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+[10]OTCHET!E196+[10]OTCHET!E204</f>
        <v>366300</v>
      </c>
      <c r="F42" s="244">
        <f t="shared" si="1"/>
        <v>274801</v>
      </c>
      <c r="G42" s="245">
        <f>+[10]OTCHET!G196+[10]OTCHET!G204</f>
        <v>0</v>
      </c>
      <c r="H42" s="246">
        <f>+[10]OTCHET!H196+[10]OTCHET!H204</f>
        <v>0</v>
      </c>
      <c r="I42" s="246">
        <f>+[10]OTCHET!I196+[10]OTCHET!I204</f>
        <v>0</v>
      </c>
      <c r="J42" s="247">
        <f>+[10]OTCHET!J196+[10]OTCHET!J204</f>
        <v>274801</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+[10]OTCHET!E205+[10]OTCHET!E223+[10]OTCHET!E274</f>
        <v>249450</v>
      </c>
      <c r="F43" s="250">
        <f t="shared" si="1"/>
        <v>142967</v>
      </c>
      <c r="G43" s="251">
        <f>+[10]OTCHET!G205+[10]OTCHET!G223+[10]OTCHET!G274</f>
        <v>140666</v>
      </c>
      <c r="H43" s="252">
        <f>+[10]OTCHET!H205+[10]OTCHET!H223+[10]OTCHET!H274</f>
        <v>0</v>
      </c>
      <c r="I43" s="252">
        <f>+[10]OTCHET!I205+[10]OTCHET!I223+[10]OTCHET!I274</f>
        <v>2301</v>
      </c>
      <c r="J43" s="253">
        <f>+[10]OTCHET!J205+[10]OTCHET!J223+[10]OTCHET!J274</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+[10]OTCHET!E227+[10]OTCHET!E233+[10]OTCHET!E236+[10]OTCHET!E237+[10]OTCHET!E238+[10]OTCHET!E239+[10]OTCHET!E243</f>
        <v>0</v>
      </c>
      <c r="F44" s="120">
        <f t="shared" si="1"/>
        <v>0</v>
      </c>
      <c r="G44" s="121">
        <f>+[10]OTCHET!G227+[10]OTCHET!G233+[10]OTCHET!G236+[10]OTCHET!G237+[10]OTCHET!G238+[10]OTCHET!G239+[10]OTCHET!G243</f>
        <v>0</v>
      </c>
      <c r="H44" s="122">
        <f>+[10]OTCHET!H227+[10]OTCHET!H233+[10]OTCHET!H236+[10]OTCHET!H237+[10]OTCHET!H238+[10]OTCHET!H239+[10]OTCHET!H243</f>
        <v>0</v>
      </c>
      <c r="I44" s="122">
        <f>+[10]OTCHET!I227+[10]OTCHET!I233+[10]OTCHET!I236+[10]OTCHET!I237+[10]OTCHET!I238+[10]OTCHET!I239+[10]OTCHET!I243</f>
        <v>0</v>
      </c>
      <c r="J44" s="123">
        <f>+[10]OTCHET!J227+[10]OTCHET!J233+[10]OTCHET!J236+[10]OTCHET!J237+[10]OTCHET!J238+[10]OTCHET!J239+[10]OTCHET!J243</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+[10]OTCHET!E236+[10]OTCHET!E237+[10]OTCHET!E238+[10]OTCHET!E239+[10]OTCHET!E246+[10]OTCHET!E247+[10]OTCHET!E251</f>
        <v>0</v>
      </c>
      <c r="F45" s="256">
        <f t="shared" si="1"/>
        <v>0</v>
      </c>
      <c r="G45" s="257">
        <f>+[10]OTCHET!G236+[10]OTCHET!G237+[10]OTCHET!G238+[10]OTCHET!G239+[10]OTCHET!G246+[10]OTCHET!G247+[10]OTCHET!G251</f>
        <v>0</v>
      </c>
      <c r="H45" s="258">
        <f>+[10]OTCHET!H236+[10]OTCHET!H237+[10]OTCHET!H238+[10]OTCHET!H239+[10]OTCHET!H246+[10]OTCHET!H247+[10]OTCHET!H251</f>
        <v>0</v>
      </c>
      <c r="I45" s="259">
        <f>+[10]OTCHET!I236+[10]OTCHET!I237+[10]OTCHET!I238+[10]OTCHET!I239+[10]OTCHET!I246+[10]OTCHET!I247+[10]OTCHET!I251</f>
        <v>0</v>
      </c>
      <c r="J45" s="260">
        <f>+[10]OTCHET!J236+[10]OTCHET!J237+[10]OTCHET!J238+[10]OTCHET!J239+[10]OTCHET!J246+[10]OTCHET!J247+[10]OTCHET!J251</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+[10]OTCHET!E258+[10]OTCHET!E259+[10]OTCHET!E260+[10]OTCHET!E261</f>
        <v>0</v>
      </c>
      <c r="F46" s="250">
        <f t="shared" si="1"/>
        <v>0</v>
      </c>
      <c r="G46" s="251">
        <f>+[10]OTCHET!G258+[10]OTCHET!G259+[10]OTCHET!G260+[10]OTCHET!G261</f>
        <v>0</v>
      </c>
      <c r="H46" s="252">
        <f>+[10]OTCHET!H258+[10]OTCHET!H259+[10]OTCHET!H260+[10]OTCHET!H261</f>
        <v>0</v>
      </c>
      <c r="I46" s="252">
        <f>+[10]OTCHET!I258+[10]OTCHET!I259+[10]OTCHET!I260+[10]OTCHET!I261</f>
        <v>0</v>
      </c>
      <c r="J46" s="253">
        <f>+[10]OTCHET!J258+[10]OTCHET!J259+[10]OTCHET!J260+[10]OTCHET!J261</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+[10]OTCHET!E259</f>
        <v>0</v>
      </c>
      <c r="F47" s="256">
        <f t="shared" si="1"/>
        <v>0</v>
      </c>
      <c r="G47" s="257">
        <f>+[10]OTCHET!G259</f>
        <v>0</v>
      </c>
      <c r="H47" s="258">
        <f>+[10]OTCHET!H259</f>
        <v>0</v>
      </c>
      <c r="I47" s="259">
        <f>+[10]OTCHET!I259</f>
        <v>0</v>
      </c>
      <c r="J47" s="260">
        <f>+[10]OTCHET!J259</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+[10]OTCHET!E268+[10]OTCHET!E272+[10]OTCHET!E273</f>
        <v>0</v>
      </c>
      <c r="F48" s="168">
        <f t="shared" si="1"/>
        <v>0</v>
      </c>
      <c r="G48" s="163">
        <f>+[10]OTCHET!G268+[10]OTCHET!G272+[10]OTCHET!G273</f>
        <v>0</v>
      </c>
      <c r="H48" s="164">
        <f>+[10]OTCHET!H268+[10]OTCHET!H272+[10]OTCHET!H273</f>
        <v>0</v>
      </c>
      <c r="I48" s="164">
        <f>+[10]OTCHET!I268+[10]OTCHET!I272+[10]OTCHET!I273</f>
        <v>0</v>
      </c>
      <c r="J48" s="165">
        <f>+[10]OTCHET!J268+[10]OTCHET!J272+[10]OTCHET!J273</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[10]OTCHET!E278+[10]OTCHET!E279+[10]OTCHET!E287+[10]OTCHET!E290</f>
        <v>21160</v>
      </c>
      <c r="F49" s="168">
        <f t="shared" si="1"/>
        <v>8786</v>
      </c>
      <c r="G49" s="169">
        <f>[10]OTCHET!G278+[10]OTCHET!G279+[10]OTCHET!G287+[10]OTCHET!G290</f>
        <v>8786</v>
      </c>
      <c r="H49" s="170">
        <f>[10]OTCHET!H278+[10]OTCHET!H279+[10]OTCHET!H287+[10]OTCHET!H290</f>
        <v>0</v>
      </c>
      <c r="I49" s="170">
        <f>[10]OTCHET!I278+[10]OTCHET!I279+[10]OTCHET!I287+[10]OTCHET!I290</f>
        <v>0</v>
      </c>
      <c r="J49" s="171">
        <f>[10]OTCHET!J278+[10]OTCHET!J279+[10]OTCHET!J287+[10]OTCHET!J290</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+[10]OTCHET!E291</f>
        <v>0</v>
      </c>
      <c r="F50" s="168">
        <f t="shared" si="1"/>
        <v>0</v>
      </c>
      <c r="G50" s="169">
        <f>+[10]OTCHET!G291</f>
        <v>0</v>
      </c>
      <c r="H50" s="170">
        <f>+[10]OTCHET!H291</f>
        <v>0</v>
      </c>
      <c r="I50" s="170">
        <f>+[10]OTCHET!I291</f>
        <v>0</v>
      </c>
      <c r="J50" s="171">
        <f>+[10]OTCHET!J291</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+[10]OTCHET!E275</f>
        <v>0</v>
      </c>
      <c r="F51" s="120">
        <f>+G51+H51+I51+J51</f>
        <v>0</v>
      </c>
      <c r="G51" s="121">
        <f>+[10]OTCHET!G275</f>
        <v>0</v>
      </c>
      <c r="H51" s="122">
        <f>+[10]OTCHET!H275</f>
        <v>0</v>
      </c>
      <c r="I51" s="122">
        <f>+[10]OTCHET!I275</f>
        <v>0</v>
      </c>
      <c r="J51" s="123">
        <f>+[10]OTCHET!J275</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+[10]OTCHET!E296</f>
        <v>0</v>
      </c>
      <c r="F52" s="120">
        <f t="shared" si="1"/>
        <v>0</v>
      </c>
      <c r="G52" s="121">
        <f>+[10]OTCHET!G296</f>
        <v>0</v>
      </c>
      <c r="H52" s="122">
        <f>+[10]OTCHET!H296</f>
        <v>0</v>
      </c>
      <c r="I52" s="122">
        <f>+[10]OTCHET!I296</f>
        <v>0</v>
      </c>
      <c r="J52" s="123">
        <f>+[10]OTCHET!J296</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[10]OTCHET!E297</f>
        <v>0</v>
      </c>
      <c r="F53" s="267">
        <f t="shared" si="1"/>
        <v>0</v>
      </c>
      <c r="G53" s="268">
        <f>[10]OTCHET!G297</f>
        <v>0</v>
      </c>
      <c r="H53" s="269">
        <f>[10]OTCHET!H297</f>
        <v>0</v>
      </c>
      <c r="I53" s="269">
        <f>[10]OTCHET!I297</f>
        <v>0</v>
      </c>
      <c r="J53" s="270">
        <f>[10]OTCHET!J297</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[10]OTCHET!E299</f>
        <v>0</v>
      </c>
      <c r="F54" s="275">
        <f t="shared" si="1"/>
        <v>0</v>
      </c>
      <c r="G54" s="276">
        <f>[10]OTCHET!G299</f>
        <v>0</v>
      </c>
      <c r="H54" s="277">
        <f>[10]OTCHET!H299</f>
        <v>0</v>
      </c>
      <c r="I54" s="277">
        <f>[10]OTCHET!I299</f>
        <v>0</v>
      </c>
      <c r="J54" s="278">
        <f>[10]OTCHET!J299</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+[10]OTCHET!E300</f>
        <v>0</v>
      </c>
      <c r="F55" s="284">
        <f t="shared" si="1"/>
        <v>0</v>
      </c>
      <c r="G55" s="285">
        <f>+[10]OTCHET!G300</f>
        <v>0</v>
      </c>
      <c r="H55" s="286">
        <f>+[10]OTCHET!H300</f>
        <v>0</v>
      </c>
      <c r="I55" s="286">
        <f>+[10]OTCHET!I300</f>
        <v>0</v>
      </c>
      <c r="J55" s="287">
        <f>+[10]OTCHET!J300</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1630089</v>
      </c>
      <c r="F56" s="293">
        <f t="shared" si="5"/>
        <v>1155053</v>
      </c>
      <c r="G56" s="294">
        <f t="shared" si="5"/>
        <v>780572</v>
      </c>
      <c r="H56" s="295">
        <f t="shared" si="5"/>
        <v>0</v>
      </c>
      <c r="I56" s="296">
        <f t="shared" si="5"/>
        <v>0</v>
      </c>
      <c r="J56" s="297">
        <f t="shared" si="5"/>
        <v>374481</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+[10]OTCHET!E364+[10]OTCHET!E378+[10]OTCHET!E391</f>
        <v>0</v>
      </c>
      <c r="F57" s="299">
        <f t="shared" si="1"/>
        <v>0</v>
      </c>
      <c r="G57" s="300">
        <f>+[10]OTCHET!G364+[10]OTCHET!G378+[10]OTCHET!G391</f>
        <v>0</v>
      </c>
      <c r="H57" s="301">
        <f>+[10]OTCHET!H364+[10]OTCHET!H378+[10]OTCHET!H391</f>
        <v>0</v>
      </c>
      <c r="I57" s="301">
        <f>+[10]OTCHET!I364+[10]OTCHET!I378+[10]OTCHET!I391</f>
        <v>0</v>
      </c>
      <c r="J57" s="302">
        <f>+[10]OTCHET!J364+[10]OTCHET!J378+[10]OTCHET!J391</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+[10]OTCHET!E386+[10]OTCHET!E394+[10]OTCHET!E399+[10]OTCHET!E402+[10]OTCHET!E405+[10]OTCHET!E408+[10]OTCHET!E409+[10]OTCHET!E412+[10]OTCHET!E425+[10]OTCHET!E426+[10]OTCHET!E427+[10]OTCHET!E428+[10]OTCHET!E429</f>
        <v>1630089</v>
      </c>
      <c r="F58" s="304">
        <f t="shared" si="1"/>
        <v>780572</v>
      </c>
      <c r="G58" s="305">
        <f>+[10]OTCHET!G386+[10]OTCHET!G394+[10]OTCHET!G399+[10]OTCHET!G402+[10]OTCHET!G405+[10]OTCHET!G408+[10]OTCHET!G409+[10]OTCHET!G412+[10]OTCHET!G425+[10]OTCHET!G426+[10]OTCHET!G427+[10]OTCHET!G428+[10]OTCHET!G429</f>
        <v>780572</v>
      </c>
      <c r="H58" s="306">
        <f>+[10]OTCHET!H386+[10]OTCHET!H394+[10]OTCHET!H399+[10]OTCHET!H402+[10]OTCHET!H405+[10]OTCHET!H408+[10]OTCHET!H409+[10]OTCHET!H412+[10]OTCHET!H425+[10]OTCHET!H426+[10]OTCHET!H427+[10]OTCHET!H428+[10]OTCHET!H429</f>
        <v>0</v>
      </c>
      <c r="I58" s="306">
        <f>+[10]OTCHET!I386+[10]OTCHET!I394+[10]OTCHET!I399+[10]OTCHET!I402+[10]OTCHET!I405+[10]OTCHET!I408+[10]OTCHET!I409+[10]OTCHET!I412+[10]OTCHET!I425+[10]OTCHET!I426+[10]OTCHET!I427+[10]OTCHET!I428+[10]OTCHET!I429</f>
        <v>0</v>
      </c>
      <c r="J58" s="307">
        <f>+[10]OTCHET!J386+[10]OTCHET!J394+[10]OTCHET!J399+[10]OTCHET!J402+[10]OTCHET!J405+[10]OTCHET!J408+[10]OTCHET!J409+[10]OTCHET!J412+[10]OTCHET!J425+[10]OTCHET!J426+[10]OTCHET!J427+[10]OTCHET!J428+[10]OTCHET!J429</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+[10]OTCHET!E425+[10]OTCHET!E426+[10]OTCHET!E427+[10]OTCHET!E428+[10]OTCHET!E429</f>
        <v>0</v>
      </c>
      <c r="F59" s="309">
        <f t="shared" si="1"/>
        <v>0</v>
      </c>
      <c r="G59" s="310">
        <f>+[10]OTCHET!G425+[10]OTCHET!G426+[10]OTCHET!G427+[10]OTCHET!G428+[10]OTCHET!G429</f>
        <v>0</v>
      </c>
      <c r="H59" s="311">
        <f>+[10]OTCHET!H425+[10]OTCHET!H426+[10]OTCHET!H427+[10]OTCHET!H428+[10]OTCHET!H429</f>
        <v>0</v>
      </c>
      <c r="I59" s="311">
        <f>+[10]OTCHET!I425+[10]OTCHET!I426+[10]OTCHET!I427+[10]OTCHET!I428+[10]OTCHET!I429</f>
        <v>0</v>
      </c>
      <c r="J59" s="312">
        <f>+[10]OTCHET!J425+[10]OTCHET!J426+[10]OTCHET!J427+[10]OTCHET!J428+[10]OTCHET!J429</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[10]OTCHET!E408</f>
        <v>0</v>
      </c>
      <c r="F60" s="316">
        <f t="shared" si="1"/>
        <v>0</v>
      </c>
      <c r="G60" s="317">
        <f>[10]OTCHET!G408</f>
        <v>0</v>
      </c>
      <c r="H60" s="318">
        <f>[10]OTCHET!H408</f>
        <v>0</v>
      </c>
      <c r="I60" s="318">
        <f>[10]OTCHET!I408</f>
        <v>0</v>
      </c>
      <c r="J60" s="319">
        <f>[10]OTCHET!J408</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[10]OTCHET!E415</f>
        <v>0</v>
      </c>
      <c r="F62" s="199">
        <f t="shared" si="1"/>
        <v>374481</v>
      </c>
      <c r="G62" s="200">
        <f>[10]OTCHET!G415</f>
        <v>0</v>
      </c>
      <c r="H62" s="201">
        <f>[10]OTCHET!H415</f>
        <v>0</v>
      </c>
      <c r="I62" s="201">
        <f>[10]OTCHET!I415</f>
        <v>0</v>
      </c>
      <c r="J62" s="202">
        <f>[10]OTCHET!J415</f>
        <v>374481</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+[10]OTCHET!E252</f>
        <v>0</v>
      </c>
      <c r="F63" s="328">
        <f t="shared" si="1"/>
        <v>0</v>
      </c>
      <c r="G63" s="329">
        <f>+[10]OTCHET!G252</f>
        <v>0</v>
      </c>
      <c r="H63" s="330">
        <f>+[10]OTCHET!H252</f>
        <v>0</v>
      </c>
      <c r="I63" s="330">
        <f>+[10]OTCHET!I252</f>
        <v>0</v>
      </c>
      <c r="J63" s="331">
        <f>+[10]OTCHET!J252</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-7369</v>
      </c>
      <c r="G64" s="337">
        <f t="shared" si="6"/>
        <v>-4188</v>
      </c>
      <c r="H64" s="338">
        <f t="shared" si="6"/>
        <v>0</v>
      </c>
      <c r="I64" s="338">
        <f t="shared" si="6"/>
        <v>-1481</v>
      </c>
      <c r="J64" s="339">
        <f t="shared" si="6"/>
        <v>-1700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7369</v>
      </c>
      <c r="G66" s="349">
        <f t="shared" ref="G66:L66" si="8">SUM(+G68+G76+G77+G84+G85+G86+G89+G90+G91+G92+G93+G94+G95)</f>
        <v>4188</v>
      </c>
      <c r="H66" s="350">
        <f>SUM(+H68+H76+H77+H84+H85+H86+H89+H90+H91+H92+H93+H94+H95)</f>
        <v>0</v>
      </c>
      <c r="I66" s="350">
        <f>SUM(+I68+I76+I77+I84+I85+I86+I89+I90+I91+I92+I93+I94+I95)</f>
        <v>1481</v>
      </c>
      <c r="J66" s="351">
        <f>SUM(+J68+J76+J77+J84+J85+J86+J89+J90+J91+J92+J93+J94+J95)</f>
        <v>1700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+[10]OTCHET!E485+[10]OTCHET!E486+[10]OTCHET!E489+[10]OTCHET!E490+[10]OTCHET!E493+[10]OTCHET!E494+[10]OTCHET!E498</f>
        <v>0</v>
      </c>
      <c r="F69" s="367">
        <f t="shared" si="1"/>
        <v>0</v>
      </c>
      <c r="G69" s="368">
        <f>+[10]OTCHET!G485+[10]OTCHET!G486+[10]OTCHET!G489+[10]OTCHET!G490+[10]OTCHET!G493+[10]OTCHET!G494+[10]OTCHET!G498</f>
        <v>0</v>
      </c>
      <c r="H69" s="369">
        <f>+[10]OTCHET!H485+[10]OTCHET!H486+[10]OTCHET!H489+[10]OTCHET!H490+[10]OTCHET!H493+[10]OTCHET!H494+[10]OTCHET!H498</f>
        <v>0</v>
      </c>
      <c r="I69" s="369">
        <f>+[10]OTCHET!I485+[10]OTCHET!I486+[10]OTCHET!I489+[10]OTCHET!I490+[10]OTCHET!I493+[10]OTCHET!I494+[10]OTCHET!I498</f>
        <v>0</v>
      </c>
      <c r="J69" s="370">
        <f>+[10]OTCHET!J485+[10]OTCHET!J486+[10]OTCHET!J489+[10]OTCHET!J490+[10]OTCHET!J493+[10]OTCHET!J494+[10]OTCHET!J498</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+[10]OTCHET!E487+[10]OTCHET!E488+[10]OTCHET!E491+[10]OTCHET!E492+[10]OTCHET!E495+[10]OTCHET!E496+[10]OTCHET!E497+[10]OTCHET!E499</f>
        <v>0</v>
      </c>
      <c r="F70" s="375">
        <f t="shared" si="1"/>
        <v>0</v>
      </c>
      <c r="G70" s="376">
        <f>+[10]OTCHET!G487+[10]OTCHET!G488+[10]OTCHET!G491+[10]OTCHET!G492+[10]OTCHET!G495+[10]OTCHET!G496+[10]OTCHET!G497+[10]OTCHET!G499</f>
        <v>0</v>
      </c>
      <c r="H70" s="377">
        <f>+[10]OTCHET!H487+[10]OTCHET!H488+[10]OTCHET!H491+[10]OTCHET!H492+[10]OTCHET!H495+[10]OTCHET!H496+[10]OTCHET!H497+[10]OTCHET!H499</f>
        <v>0</v>
      </c>
      <c r="I70" s="377">
        <f>+[10]OTCHET!I487+[10]OTCHET!I488+[10]OTCHET!I491+[10]OTCHET!I492+[10]OTCHET!I495+[10]OTCHET!I496+[10]OTCHET!I497+[10]OTCHET!I499</f>
        <v>0</v>
      </c>
      <c r="J70" s="378">
        <f>+[10]OTCHET!J487+[10]OTCHET!J488+[10]OTCHET!J491+[10]OTCHET!J492+[10]OTCHET!J495+[10]OTCHET!J496+[10]OTCHET!J497+[10]OTCHET!J499</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+[10]OTCHET!E500</f>
        <v>0</v>
      </c>
      <c r="F71" s="375">
        <f t="shared" si="1"/>
        <v>0</v>
      </c>
      <c r="G71" s="376">
        <f>+[10]OTCHET!G500</f>
        <v>0</v>
      </c>
      <c r="H71" s="377">
        <f>+[10]OTCHET!H500</f>
        <v>0</v>
      </c>
      <c r="I71" s="377">
        <f>+[10]OTCHET!I500</f>
        <v>0</v>
      </c>
      <c r="J71" s="378">
        <f>+[10]OTCHET!J500</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+[10]OTCHET!E505</f>
        <v>0</v>
      </c>
      <c r="F72" s="375">
        <f t="shared" si="1"/>
        <v>0</v>
      </c>
      <c r="G72" s="376">
        <f>+[10]OTCHET!G505</f>
        <v>0</v>
      </c>
      <c r="H72" s="377">
        <f>+[10]OTCHET!H505</f>
        <v>0</v>
      </c>
      <c r="I72" s="377">
        <f>+[10]OTCHET!I505</f>
        <v>0</v>
      </c>
      <c r="J72" s="378">
        <f>+[10]OTCHET!J505</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+[10]OTCHET!E545</f>
        <v>0</v>
      </c>
      <c r="F73" s="375">
        <f t="shared" si="1"/>
        <v>0</v>
      </c>
      <c r="G73" s="376">
        <f>+[10]OTCHET!G545</f>
        <v>0</v>
      </c>
      <c r="H73" s="377">
        <f>+[10]OTCHET!H545</f>
        <v>0</v>
      </c>
      <c r="I73" s="377">
        <f>+[10]OTCHET!I545</f>
        <v>0</v>
      </c>
      <c r="J73" s="378">
        <f>+[10]OTCHET!J545</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+[10]OTCHET!E584+[10]OTCHET!E585</f>
        <v>0</v>
      </c>
      <c r="F74" s="375">
        <f t="shared" si="1"/>
        <v>0</v>
      </c>
      <c r="G74" s="376">
        <f>+[10]OTCHET!G584+[10]OTCHET!G585</f>
        <v>0</v>
      </c>
      <c r="H74" s="377">
        <f>+[10]OTCHET!H584+[10]OTCHET!H585</f>
        <v>0</v>
      </c>
      <c r="I74" s="377">
        <f>+[10]OTCHET!I584+[10]OTCHET!I585</f>
        <v>0</v>
      </c>
      <c r="J74" s="378">
        <f>+[10]OTCHET!J584+[10]OTCHET!J585</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+[10]OTCHET!E586+[10]OTCHET!E587+[10]OTCHET!E588</f>
        <v>0</v>
      </c>
      <c r="F75" s="382">
        <f t="shared" si="1"/>
        <v>0</v>
      </c>
      <c r="G75" s="383">
        <f>+[10]OTCHET!G586+[10]OTCHET!G587+[10]OTCHET!G588</f>
        <v>0</v>
      </c>
      <c r="H75" s="384">
        <f>+[10]OTCHET!H586+[10]OTCHET!H587+[10]OTCHET!H588</f>
        <v>0</v>
      </c>
      <c r="I75" s="384">
        <f>+[10]OTCHET!I586+[10]OTCHET!I587+[10]OTCHET!I588</f>
        <v>0</v>
      </c>
      <c r="J75" s="385">
        <f>+[10]OTCHET!J586+[10]OTCHET!J587+[10]OTCHET!J588</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[10]OTCHET!E464</f>
        <v>0</v>
      </c>
      <c r="F76" s="299">
        <f t="shared" si="1"/>
        <v>0</v>
      </c>
      <c r="G76" s="300">
        <f>[10]OTCHET!G464</f>
        <v>0</v>
      </c>
      <c r="H76" s="301">
        <f>[10]OTCHET!H464</f>
        <v>0</v>
      </c>
      <c r="I76" s="301">
        <f>[10]OTCHET!I464</f>
        <v>0</v>
      </c>
      <c r="J76" s="302">
        <f>[10]OTCHET!J464</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+[10]OTCHET!E469+[10]OTCHET!E472</f>
        <v>0</v>
      </c>
      <c r="F78" s="367">
        <f t="shared" si="1"/>
        <v>0</v>
      </c>
      <c r="G78" s="368">
        <f>+[10]OTCHET!G469+[10]OTCHET!G472</f>
        <v>0</v>
      </c>
      <c r="H78" s="369">
        <f>+[10]OTCHET!H469+[10]OTCHET!H472</f>
        <v>0</v>
      </c>
      <c r="I78" s="369">
        <f>+[10]OTCHET!I469+[10]OTCHET!I472</f>
        <v>0</v>
      </c>
      <c r="J78" s="370">
        <f>+[10]OTCHET!J469+[10]OTCHET!J472</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+[10]OTCHET!E470+[10]OTCHET!E473</f>
        <v>0</v>
      </c>
      <c r="F79" s="375">
        <f t="shared" si="1"/>
        <v>0</v>
      </c>
      <c r="G79" s="376">
        <f>+[10]OTCHET!G470+[10]OTCHET!G473</f>
        <v>0</v>
      </c>
      <c r="H79" s="377">
        <f>+[10]OTCHET!H470+[10]OTCHET!H473</f>
        <v>0</v>
      </c>
      <c r="I79" s="377">
        <f>+[10]OTCHET!I470+[10]OTCHET!I473</f>
        <v>0</v>
      </c>
      <c r="J79" s="378">
        <f>+[10]OTCHET!J470+[10]OTCHET!J473</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[10]OTCHET!E474</f>
        <v>0</v>
      </c>
      <c r="F80" s="375">
        <f t="shared" si="1"/>
        <v>0</v>
      </c>
      <c r="G80" s="376">
        <f>[10]OTCHET!G474</f>
        <v>0</v>
      </c>
      <c r="H80" s="377">
        <f>[10]OTCHET!H474</f>
        <v>0</v>
      </c>
      <c r="I80" s="377">
        <f>[10]OTCHET!I474</f>
        <v>0</v>
      </c>
      <c r="J80" s="378">
        <f>[10]OTCHET!J474</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+[10]OTCHET!E482</f>
        <v>0</v>
      </c>
      <c r="F82" s="375">
        <f t="shared" si="1"/>
        <v>0</v>
      </c>
      <c r="G82" s="376">
        <f>+[10]OTCHET!G482</f>
        <v>0</v>
      </c>
      <c r="H82" s="377">
        <f>+[10]OTCHET!H482</f>
        <v>0</v>
      </c>
      <c r="I82" s="377">
        <f>+[10]OTCHET!I482</f>
        <v>0</v>
      </c>
      <c r="J82" s="378">
        <f>+[10]OTCHET!J482</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+[10]OTCHET!E483</f>
        <v>0</v>
      </c>
      <c r="F83" s="382">
        <f t="shared" si="1"/>
        <v>0</v>
      </c>
      <c r="G83" s="383">
        <f>+[10]OTCHET!G483</f>
        <v>0</v>
      </c>
      <c r="H83" s="384">
        <f>+[10]OTCHET!H483</f>
        <v>0</v>
      </c>
      <c r="I83" s="384">
        <f>+[10]OTCHET!I483</f>
        <v>0</v>
      </c>
      <c r="J83" s="385">
        <f>+[10]OTCHET!J483</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[10]OTCHET!E538</f>
        <v>0</v>
      </c>
      <c r="F84" s="299">
        <f t="shared" si="1"/>
        <v>0</v>
      </c>
      <c r="G84" s="300">
        <f>[10]OTCHET!G538</f>
        <v>0</v>
      </c>
      <c r="H84" s="301">
        <f>[10]OTCHET!H538</f>
        <v>0</v>
      </c>
      <c r="I84" s="301">
        <f>[10]OTCHET!I538</f>
        <v>0</v>
      </c>
      <c r="J84" s="302">
        <f>[10]OTCHET!J538</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[10]OTCHET!E539</f>
        <v>0</v>
      </c>
      <c r="F85" s="304">
        <f t="shared" si="1"/>
        <v>0</v>
      </c>
      <c r="G85" s="305">
        <f>[10]OTCHET!G539</f>
        <v>0</v>
      </c>
      <c r="H85" s="306">
        <f>[10]OTCHET!H539</f>
        <v>0</v>
      </c>
      <c r="I85" s="306">
        <f>[10]OTCHET!I539</f>
        <v>0</v>
      </c>
      <c r="J85" s="307">
        <f>[10]OTCHET!J539</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8068</v>
      </c>
      <c r="G86" s="310">
        <f t="shared" ref="G86:M86" si="11">+G87+G88</f>
        <v>6368</v>
      </c>
      <c r="H86" s="311">
        <f>+H87+H88</f>
        <v>0</v>
      </c>
      <c r="I86" s="311">
        <f>+I87+I88</f>
        <v>0</v>
      </c>
      <c r="J86" s="312">
        <f>+J87+J88</f>
        <v>1700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+[10]OTCHET!E506+[10]OTCHET!E515+[10]OTCHET!E519+[10]OTCHET!E546</f>
        <v>0</v>
      </c>
      <c r="F87" s="367">
        <f t="shared" si="1"/>
        <v>0</v>
      </c>
      <c r="G87" s="368">
        <f>+[10]OTCHET!G506+[10]OTCHET!G515+[10]OTCHET!G519+[10]OTCHET!G546</f>
        <v>0</v>
      </c>
      <c r="H87" s="369">
        <f>+[10]OTCHET!H506+[10]OTCHET!H515+[10]OTCHET!H519+[10]OTCHET!H546</f>
        <v>0</v>
      </c>
      <c r="I87" s="369">
        <f>+[10]OTCHET!I506+[10]OTCHET!I515+[10]OTCHET!I519+[10]OTCHET!I546</f>
        <v>0</v>
      </c>
      <c r="J87" s="370">
        <f>+[10]OTCHET!J506+[10]OTCHET!J515+[10]OTCHET!J519+[10]OTCHET!J546</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+[10]OTCHET!E524+[10]OTCHET!E527+[10]OTCHET!E547</f>
        <v>0</v>
      </c>
      <c r="F88" s="382">
        <f t="shared" si="1"/>
        <v>8068</v>
      </c>
      <c r="G88" s="383">
        <f>+[10]OTCHET!G524+[10]OTCHET!G527+[10]OTCHET!G547</f>
        <v>6368</v>
      </c>
      <c r="H88" s="384">
        <f>+[10]OTCHET!H524+[10]OTCHET!H527+[10]OTCHET!H547</f>
        <v>0</v>
      </c>
      <c r="I88" s="384">
        <f>+[10]OTCHET!I524+[10]OTCHET!I527+[10]OTCHET!I547</f>
        <v>0</v>
      </c>
      <c r="J88" s="385">
        <f>+[10]OTCHET!J524+[10]OTCHET!J527+[10]OTCHET!J547</f>
        <v>1700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[10]OTCHET!E534</f>
        <v>0</v>
      </c>
      <c r="F89" s="299">
        <f t="shared" ref="F89:F96" si="12">+G89+H89+I89+J89</f>
        <v>0</v>
      </c>
      <c r="G89" s="300">
        <f>[10]OTCHET!G534</f>
        <v>0</v>
      </c>
      <c r="H89" s="301">
        <f>[10]OTCHET!H534</f>
        <v>0</v>
      </c>
      <c r="I89" s="301">
        <f>[10]OTCHET!I534</f>
        <v>0</v>
      </c>
      <c r="J89" s="302">
        <f>[10]OTCHET!J534</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+[10]OTCHET!E570+[10]OTCHET!E571+[10]OTCHET!E572+[10]OTCHET!E573+[10]OTCHET!E574+[10]OTCHET!E575</f>
        <v>0</v>
      </c>
      <c r="F90" s="304">
        <f t="shared" si="12"/>
        <v>0</v>
      </c>
      <c r="G90" s="305">
        <f>+[10]OTCHET!G570+[10]OTCHET!G571+[10]OTCHET!G572+[10]OTCHET!G573+[10]OTCHET!G574+[10]OTCHET!G575</f>
        <v>0</v>
      </c>
      <c r="H90" s="306">
        <f>+[10]OTCHET!H570+[10]OTCHET!H571+[10]OTCHET!H572+[10]OTCHET!H573+[10]OTCHET!H574+[10]OTCHET!H575</f>
        <v>0</v>
      </c>
      <c r="I90" s="306">
        <f>+[10]OTCHET!I570+[10]OTCHET!I571+[10]OTCHET!I572+[10]OTCHET!I573+[10]OTCHET!I574+[10]OTCHET!I575</f>
        <v>0</v>
      </c>
      <c r="J90" s="307">
        <f>+[10]OTCHET!J570+[10]OTCHET!J571+[10]OTCHET!J572+[10]OTCHET!J573+[10]OTCHET!J574+[10]OTCHET!J575</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+[10]OTCHET!E576+[10]OTCHET!E577+[10]OTCHET!E578+[10]OTCHET!E579+[10]OTCHET!E580+[10]OTCHET!E581+[10]OTCHET!E582</f>
        <v>0</v>
      </c>
      <c r="F91" s="168">
        <f t="shared" si="12"/>
        <v>-699</v>
      </c>
      <c r="G91" s="169">
        <f>+[10]OTCHET!G576+[10]OTCHET!G577+[10]OTCHET!G578+[10]OTCHET!G579+[10]OTCHET!G580+[10]OTCHET!G581+[10]OTCHET!G582</f>
        <v>0</v>
      </c>
      <c r="H91" s="170">
        <f>+[10]OTCHET!H576+[10]OTCHET!H577+[10]OTCHET!H578+[10]OTCHET!H579+[10]OTCHET!H580+[10]OTCHET!H581+[10]OTCHET!H582</f>
        <v>0</v>
      </c>
      <c r="I91" s="170">
        <f>+[10]OTCHET!I576+[10]OTCHET!I577+[10]OTCHET!I578+[10]OTCHET!I579+[10]OTCHET!I580+[10]OTCHET!I581+[10]OTCHET!I582</f>
        <v>-699</v>
      </c>
      <c r="J91" s="171">
        <f>+[10]OTCHET!J576+[10]OTCHET!J577+[10]OTCHET!J578+[10]OTCHET!J579+[10]OTCHET!J580+[10]OTCHET!J581+[10]OTCHET!J582</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+[10]OTCHET!E583</f>
        <v>0</v>
      </c>
      <c r="F92" s="168">
        <f t="shared" si="12"/>
        <v>0</v>
      </c>
      <c r="G92" s="169">
        <f>+[10]OTCHET!G583</f>
        <v>0</v>
      </c>
      <c r="H92" s="170">
        <f>+[10]OTCHET!H583</f>
        <v>0</v>
      </c>
      <c r="I92" s="170">
        <f>+[10]OTCHET!I583</f>
        <v>0</v>
      </c>
      <c r="J92" s="171">
        <f>+[10]OTCHET!J583</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+[10]OTCHET!E590+[10]OTCHET!E591</f>
        <v>0</v>
      </c>
      <c r="F93" s="168">
        <f t="shared" si="12"/>
        <v>0</v>
      </c>
      <c r="G93" s="169">
        <f>+[10]OTCHET!G590+[10]OTCHET!G591</f>
        <v>0</v>
      </c>
      <c r="H93" s="170">
        <f>+[10]OTCHET!H590+[10]OTCHET!H591</f>
        <v>0</v>
      </c>
      <c r="I93" s="170">
        <f>+[10]OTCHET!I590+[10]OTCHET!I591</f>
        <v>0</v>
      </c>
      <c r="J93" s="171">
        <f>+[10]OTCHET!J590+[10]OTCHET!J591</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+[10]OTCHET!E592+[10]OTCHET!E593</f>
        <v>0</v>
      </c>
      <c r="F94" s="168">
        <f t="shared" si="12"/>
        <v>0</v>
      </c>
      <c r="G94" s="169">
        <f>+[10]OTCHET!G592+[10]OTCHET!G593</f>
        <v>0</v>
      </c>
      <c r="H94" s="170">
        <f>+[10]OTCHET!H592+[10]OTCHET!H593</f>
        <v>0</v>
      </c>
      <c r="I94" s="170">
        <f>+[10]OTCHET!I592+[10]OTCHET!I593</f>
        <v>0</v>
      </c>
      <c r="J94" s="171">
        <f>+[10]OTCHET!J592+[10]OTCHET!J593</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[10]OTCHET!E594</f>
        <v>0</v>
      </c>
      <c r="F95" s="120">
        <f t="shared" si="12"/>
        <v>0</v>
      </c>
      <c r="G95" s="121">
        <f>[10]OTCHET!G594</f>
        <v>-2180</v>
      </c>
      <c r="H95" s="122">
        <f>[10]OTCHET!H594</f>
        <v>0</v>
      </c>
      <c r="I95" s="122">
        <f>[10]OTCHET!I594</f>
        <v>2180</v>
      </c>
      <c r="J95" s="123">
        <f>[10]OTCHET!J594</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+[10]OTCHET!E597</f>
        <v>0</v>
      </c>
      <c r="F96" s="396">
        <f t="shared" si="12"/>
        <v>0</v>
      </c>
      <c r="G96" s="397">
        <f>+[10]OTCHET!G597</f>
        <v>0</v>
      </c>
      <c r="H96" s="398">
        <f>+[10]OTCHET!H597</f>
        <v>0</v>
      </c>
      <c r="I96" s="398">
        <f>+[10]OTCHET!I597</f>
        <v>0</v>
      </c>
      <c r="J96" s="399">
        <f>+[10]OTCHET!J597</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+[10]OTCHET!H608</f>
        <v>0</v>
      </c>
      <c r="C107" s="421"/>
      <c r="D107" s="421"/>
      <c r="E107" s="426"/>
      <c r="F107" s="19"/>
      <c r="G107" s="427">
        <f>+[10]OTCHET!E608</f>
        <v>0</v>
      </c>
      <c r="H107" s="427">
        <f>+[10]OTCHET!F608</f>
        <v>0</v>
      </c>
      <c r="I107" s="428"/>
      <c r="J107" s="429" t="str">
        <f>+[10]OTCHET!B608</f>
        <v>30.09.2025г.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OTCHET-agreg pokazateli 012025</vt:lpstr>
      <vt:lpstr>OTCHET-agreg pokazateli 022025</vt:lpstr>
      <vt:lpstr>OTCHET-agreg pokazateli 032025</vt:lpstr>
      <vt:lpstr>OTCHET-agreg pokazateli 042025</vt:lpstr>
      <vt:lpstr>OTCHET-agreg pokazateli 052025</vt:lpstr>
      <vt:lpstr>OTCHET-agreg pokazateli 062025</vt:lpstr>
      <vt:lpstr>OTCHET-agreg pokazateli 072025</vt:lpstr>
      <vt:lpstr>OTCHET-agreg pokazateli 082025</vt:lpstr>
      <vt:lpstr>OTCHET-agreg pokazateli 092025</vt:lpstr>
      <vt:lpstr>OTCHET-agreg pokazateli 102025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2025-11-06T09:54:09Z</dcterms:modified>
</cp:coreProperties>
</file>