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5.32.4\data\STAFF\ACC\VKamenska\Бюджет\2025\отчети за страницата на РИОСВ Пловдив\"/>
    </mc:Choice>
  </mc:AlternateContent>
  <bookViews>
    <workbookView xWindow="0" yWindow="0" windowWidth="13935" windowHeight="12270" activeTab="2"/>
  </bookViews>
  <sheets>
    <sheet name="OTCHET-agreg pokazateli 012025" sheetId="13" r:id="rId1"/>
    <sheet name="OTCHET-agreg pokazateli 022025" sheetId="14" r:id="rId2"/>
    <sheet name="OTCHET-agreg pokazateli 032025" sheetId="15" r:id="rId3"/>
  </sheets>
  <externalReferences>
    <externalReference r:id="rId4"/>
    <externalReference r:id="rId5"/>
    <externalReference r:id="rId6"/>
    <externalReference r:id="rId7"/>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5" l="1"/>
  <c r="H107" i="15"/>
  <c r="G107" i="15"/>
  <c r="B107" i="15"/>
  <c r="J96" i="15"/>
  <c r="I96" i="15"/>
  <c r="H96" i="15"/>
  <c r="G96" i="15"/>
  <c r="F96" i="15" s="1"/>
  <c r="E96" i="15"/>
  <c r="J95" i="15"/>
  <c r="I95" i="15"/>
  <c r="H95" i="15"/>
  <c r="F95" i="15" s="1"/>
  <c r="G95" i="15"/>
  <c r="E95" i="15"/>
  <c r="J94" i="15"/>
  <c r="I94" i="15"/>
  <c r="H94" i="15"/>
  <c r="G94" i="15"/>
  <c r="F94" i="15"/>
  <c r="E94" i="15"/>
  <c r="J93" i="15"/>
  <c r="I93" i="15"/>
  <c r="H93" i="15"/>
  <c r="G93" i="15"/>
  <c r="F93" i="15" s="1"/>
  <c r="E93" i="15"/>
  <c r="J92" i="15"/>
  <c r="I92" i="15"/>
  <c r="H92" i="15"/>
  <c r="G92" i="15"/>
  <c r="F92" i="15" s="1"/>
  <c r="E92" i="15"/>
  <c r="J91" i="15"/>
  <c r="I91" i="15"/>
  <c r="H91" i="15"/>
  <c r="F91" i="15" s="1"/>
  <c r="G91" i="15"/>
  <c r="E91" i="15"/>
  <c r="J90" i="15"/>
  <c r="I90" i="15"/>
  <c r="H90" i="15"/>
  <c r="G90" i="15"/>
  <c r="F90" i="15"/>
  <c r="E90" i="15"/>
  <c r="J89" i="15"/>
  <c r="I89" i="15"/>
  <c r="H89" i="15"/>
  <c r="G89" i="15"/>
  <c r="F89" i="15" s="1"/>
  <c r="E89" i="15"/>
  <c r="J88" i="15"/>
  <c r="J86" i="15" s="1"/>
  <c r="I88" i="15"/>
  <c r="H88" i="15"/>
  <c r="G88" i="15"/>
  <c r="F88" i="15" s="1"/>
  <c r="E88" i="15"/>
  <c r="J87" i="15"/>
  <c r="I87" i="15"/>
  <c r="H87" i="15"/>
  <c r="F87" i="15" s="1"/>
  <c r="F86" i="15" s="1"/>
  <c r="G87" i="15"/>
  <c r="E87" i="15"/>
  <c r="E86" i="15" s="1"/>
  <c r="M86" i="15"/>
  <c r="L86" i="15"/>
  <c r="K86" i="15"/>
  <c r="I86" i="15"/>
  <c r="G86" i="15"/>
  <c r="J85" i="15"/>
  <c r="I85" i="15"/>
  <c r="H85" i="15"/>
  <c r="G85" i="15"/>
  <c r="F85" i="15" s="1"/>
  <c r="E85" i="15"/>
  <c r="J84" i="15"/>
  <c r="I84" i="15"/>
  <c r="H84" i="15"/>
  <c r="G84" i="15"/>
  <c r="F84" i="15"/>
  <c r="E84" i="15"/>
  <c r="J83" i="15"/>
  <c r="I83" i="15"/>
  <c r="H83" i="15"/>
  <c r="G83" i="15"/>
  <c r="F83" i="15" s="1"/>
  <c r="E83" i="15"/>
  <c r="J82" i="15"/>
  <c r="J77" i="15" s="1"/>
  <c r="I82" i="15"/>
  <c r="F82" i="15" s="1"/>
  <c r="H82" i="15"/>
  <c r="G82" i="15"/>
  <c r="E82" i="15"/>
  <c r="F81" i="15"/>
  <c r="J80" i="15"/>
  <c r="I80" i="15"/>
  <c r="H80" i="15"/>
  <c r="F80" i="15" s="1"/>
  <c r="G80" i="15"/>
  <c r="E80" i="15"/>
  <c r="J79" i="15"/>
  <c r="I79" i="15"/>
  <c r="H79" i="15"/>
  <c r="G79" i="15"/>
  <c r="G77" i="15" s="1"/>
  <c r="F79" i="15"/>
  <c r="E79" i="15"/>
  <c r="J78" i="15"/>
  <c r="I78" i="15"/>
  <c r="I77" i="15" s="1"/>
  <c r="H78" i="15"/>
  <c r="G78" i="15"/>
  <c r="E78" i="15"/>
  <c r="M77" i="15"/>
  <c r="L77" i="15"/>
  <c r="K77" i="15"/>
  <c r="E77" i="15"/>
  <c r="M76" i="15"/>
  <c r="L76" i="15"/>
  <c r="K76" i="15"/>
  <c r="J76" i="15"/>
  <c r="I76" i="15"/>
  <c r="H76" i="15"/>
  <c r="G76" i="15"/>
  <c r="F76" i="15"/>
  <c r="E76" i="15"/>
  <c r="M75" i="15"/>
  <c r="L75" i="15"/>
  <c r="K75" i="15"/>
  <c r="J75" i="15"/>
  <c r="I75" i="15"/>
  <c r="H75" i="15"/>
  <c r="G75" i="15"/>
  <c r="G68" i="15" s="1"/>
  <c r="E75" i="15"/>
  <c r="M74" i="15"/>
  <c r="L74" i="15"/>
  <c r="K74" i="15"/>
  <c r="J74" i="15"/>
  <c r="I74" i="15"/>
  <c r="H74" i="15"/>
  <c r="F74" i="15" s="1"/>
  <c r="G74" i="15"/>
  <c r="E74" i="15"/>
  <c r="M73" i="15"/>
  <c r="L73" i="15"/>
  <c r="K73" i="15"/>
  <c r="J73" i="15"/>
  <c r="I73" i="15"/>
  <c r="F73" i="15" s="1"/>
  <c r="H73" i="15"/>
  <c r="G73" i="15"/>
  <c r="E73" i="15"/>
  <c r="M72" i="15"/>
  <c r="L72" i="15"/>
  <c r="K72" i="15"/>
  <c r="J72" i="15"/>
  <c r="J68" i="15" s="1"/>
  <c r="J66" i="15" s="1"/>
  <c r="I72" i="15"/>
  <c r="H72" i="15"/>
  <c r="G72" i="15"/>
  <c r="F72" i="15" s="1"/>
  <c r="E72" i="15"/>
  <c r="M71" i="15"/>
  <c r="L71" i="15"/>
  <c r="K71" i="15"/>
  <c r="J71" i="15"/>
  <c r="I71" i="15"/>
  <c r="H71" i="15"/>
  <c r="G71" i="15"/>
  <c r="F71" i="15" s="1"/>
  <c r="E71" i="15"/>
  <c r="M70" i="15"/>
  <c r="L70" i="15"/>
  <c r="K70" i="15"/>
  <c r="J70" i="15"/>
  <c r="I70" i="15"/>
  <c r="H70" i="15"/>
  <c r="G70" i="15"/>
  <c r="F70" i="15" s="1"/>
  <c r="E70" i="15"/>
  <c r="M69" i="15"/>
  <c r="M68" i="15" s="1"/>
  <c r="M66" i="15" s="1"/>
  <c r="L69" i="15"/>
  <c r="K69" i="15"/>
  <c r="J69" i="15"/>
  <c r="I69" i="15"/>
  <c r="H69" i="15"/>
  <c r="H68" i="15" s="1"/>
  <c r="G69" i="15"/>
  <c r="F69" i="15"/>
  <c r="E69" i="15"/>
  <c r="E68" i="15" s="1"/>
  <c r="E66" i="15" s="1"/>
  <c r="L68" i="15"/>
  <c r="L66" i="15" s="1"/>
  <c r="K68" i="15"/>
  <c r="K66" i="15" s="1"/>
  <c r="F67" i="15"/>
  <c r="L64" i="15"/>
  <c r="K64" i="15"/>
  <c r="K65" i="15" s="1"/>
  <c r="J63" i="15"/>
  <c r="I63" i="15"/>
  <c r="H63" i="15"/>
  <c r="G63" i="15"/>
  <c r="F63" i="15" s="1"/>
  <c r="E63" i="15"/>
  <c r="J62" i="15"/>
  <c r="I62" i="15"/>
  <c r="H62" i="15"/>
  <c r="G62" i="15"/>
  <c r="F62" i="15" s="1"/>
  <c r="E62" i="15"/>
  <c r="F61" i="15"/>
  <c r="J60" i="15"/>
  <c r="I60" i="15"/>
  <c r="H60" i="15"/>
  <c r="G60" i="15"/>
  <c r="F60" i="15"/>
  <c r="E60" i="15"/>
  <c r="J59" i="15"/>
  <c r="I59" i="15"/>
  <c r="H59" i="15"/>
  <c r="G59" i="15"/>
  <c r="F59" i="15" s="1"/>
  <c r="E59" i="15"/>
  <c r="J58" i="15"/>
  <c r="J56" i="15" s="1"/>
  <c r="I58" i="15"/>
  <c r="H58" i="15"/>
  <c r="G58" i="15"/>
  <c r="F58" i="15" s="1"/>
  <c r="E58" i="15"/>
  <c r="J57" i="15"/>
  <c r="I57" i="15"/>
  <c r="H57" i="15"/>
  <c r="H56" i="15" s="1"/>
  <c r="G57" i="15"/>
  <c r="F57" i="15" s="1"/>
  <c r="E57" i="15"/>
  <c r="E56" i="15" s="1"/>
  <c r="M56" i="15"/>
  <c r="L56" i="15"/>
  <c r="K56" i="15"/>
  <c r="I56" i="15"/>
  <c r="J55" i="15"/>
  <c r="I55" i="15"/>
  <c r="H55" i="15"/>
  <c r="G55" i="15"/>
  <c r="F55" i="15" s="1"/>
  <c r="E55" i="15"/>
  <c r="J54" i="15"/>
  <c r="I54" i="15"/>
  <c r="H54" i="15"/>
  <c r="G54" i="15"/>
  <c r="F54" i="15"/>
  <c r="E54" i="15"/>
  <c r="J53" i="15"/>
  <c r="I53" i="15"/>
  <c r="H53" i="15"/>
  <c r="F53" i="15" s="1"/>
  <c r="G53" i="15"/>
  <c r="E53" i="15"/>
  <c r="J52" i="15"/>
  <c r="I52" i="15"/>
  <c r="H52" i="15"/>
  <c r="F52" i="15" s="1"/>
  <c r="G52" i="15"/>
  <c r="E52" i="15"/>
  <c r="J51" i="15"/>
  <c r="I51" i="15"/>
  <c r="H51" i="15"/>
  <c r="G51" i="15"/>
  <c r="F51" i="15" s="1"/>
  <c r="E51" i="15"/>
  <c r="J50" i="15"/>
  <c r="I50" i="15"/>
  <c r="H50" i="15"/>
  <c r="G50" i="15"/>
  <c r="F50" i="15"/>
  <c r="E50" i="15"/>
  <c r="J49" i="15"/>
  <c r="I49" i="15"/>
  <c r="H49" i="15"/>
  <c r="G49" i="15"/>
  <c r="F49" i="15" s="1"/>
  <c r="E49" i="15"/>
  <c r="J48" i="15"/>
  <c r="I48" i="15"/>
  <c r="H48" i="15"/>
  <c r="G48" i="15"/>
  <c r="F48" i="15" s="1"/>
  <c r="E48" i="15"/>
  <c r="J47" i="15"/>
  <c r="I47" i="15"/>
  <c r="H47" i="15"/>
  <c r="G47" i="15"/>
  <c r="F47" i="15" s="1"/>
  <c r="E47" i="15"/>
  <c r="J46" i="15"/>
  <c r="I46" i="15"/>
  <c r="H46" i="15"/>
  <c r="G46" i="15"/>
  <c r="F46" i="15"/>
  <c r="E46" i="15"/>
  <c r="J45" i="15"/>
  <c r="I45" i="15"/>
  <c r="H45" i="15"/>
  <c r="G45" i="15"/>
  <c r="F45" i="15" s="1"/>
  <c r="E45" i="15"/>
  <c r="J44" i="15"/>
  <c r="I44" i="15"/>
  <c r="H44" i="15"/>
  <c r="G44" i="15"/>
  <c r="F44" i="15" s="1"/>
  <c r="E44" i="15"/>
  <c r="J43" i="15"/>
  <c r="I43" i="15"/>
  <c r="H43" i="15"/>
  <c r="G43" i="15"/>
  <c r="F43" i="15" s="1"/>
  <c r="E43" i="15"/>
  <c r="J42" i="15"/>
  <c r="I42" i="15"/>
  <c r="H42" i="15"/>
  <c r="G42" i="15"/>
  <c r="F42" i="15"/>
  <c r="E42" i="15"/>
  <c r="E39" i="15" s="1"/>
  <c r="E38" i="15" s="1"/>
  <c r="J41" i="15"/>
  <c r="I41" i="15"/>
  <c r="H41" i="15"/>
  <c r="G41" i="15"/>
  <c r="F41" i="15" s="1"/>
  <c r="E41" i="15"/>
  <c r="J40" i="15"/>
  <c r="J39" i="15" s="1"/>
  <c r="J38" i="15" s="1"/>
  <c r="I40" i="15"/>
  <c r="I39" i="15" s="1"/>
  <c r="I38" i="15" s="1"/>
  <c r="H40" i="15"/>
  <c r="G40" i="15"/>
  <c r="F40" i="15" s="1"/>
  <c r="F39" i="15" s="1"/>
  <c r="E40" i="15"/>
  <c r="H39" i="15"/>
  <c r="G39" i="15"/>
  <c r="G38" i="15" s="1"/>
  <c r="M38" i="15"/>
  <c r="L38" i="15"/>
  <c r="K38" i="15"/>
  <c r="H38" i="15"/>
  <c r="J37" i="15"/>
  <c r="I37" i="15"/>
  <c r="H37" i="15"/>
  <c r="G37" i="15"/>
  <c r="F37" i="15"/>
  <c r="E37" i="15"/>
  <c r="J36" i="15"/>
  <c r="I36" i="15"/>
  <c r="H36" i="15"/>
  <c r="G36" i="15"/>
  <c r="F36" i="15" s="1"/>
  <c r="E36" i="15"/>
  <c r="F35" i="15"/>
  <c r="F34" i="15"/>
  <c r="J33" i="15"/>
  <c r="I33" i="15"/>
  <c r="H33" i="15"/>
  <c r="G33" i="15"/>
  <c r="F33" i="15" s="1"/>
  <c r="E33" i="15"/>
  <c r="J32" i="15"/>
  <c r="J25" i="15" s="1"/>
  <c r="J22" i="15" s="1"/>
  <c r="J64" i="15" s="1"/>
  <c r="I32" i="15"/>
  <c r="F32" i="15" s="1"/>
  <c r="H32" i="15"/>
  <c r="G32" i="15"/>
  <c r="E32" i="15"/>
  <c r="J31" i="15"/>
  <c r="I31" i="15"/>
  <c r="H31" i="15"/>
  <c r="H25" i="15" s="1"/>
  <c r="H22" i="15" s="1"/>
  <c r="G31" i="15"/>
  <c r="F31" i="15" s="1"/>
  <c r="E31" i="15"/>
  <c r="J30" i="15"/>
  <c r="I30" i="15"/>
  <c r="H30" i="15"/>
  <c r="G30" i="15"/>
  <c r="F30" i="15"/>
  <c r="E30" i="15"/>
  <c r="J29" i="15"/>
  <c r="I29" i="15"/>
  <c r="H29" i="15"/>
  <c r="G29" i="15"/>
  <c r="F29" i="15" s="1"/>
  <c r="E29" i="15"/>
  <c r="J28" i="15"/>
  <c r="I28" i="15"/>
  <c r="F28" i="15" s="1"/>
  <c r="H28" i="15"/>
  <c r="G28" i="15"/>
  <c r="E28" i="15"/>
  <c r="J27" i="15"/>
  <c r="I27" i="15"/>
  <c r="H27" i="15"/>
  <c r="G27" i="15"/>
  <c r="F27" i="15" s="1"/>
  <c r="E27" i="15"/>
  <c r="J26" i="15"/>
  <c r="I26" i="15"/>
  <c r="I25" i="15" s="1"/>
  <c r="H26" i="15"/>
  <c r="G26" i="15"/>
  <c r="F26" i="15"/>
  <c r="E26" i="15"/>
  <c r="E25" i="15" s="1"/>
  <c r="M25" i="15"/>
  <c r="L25" i="15"/>
  <c r="K25" i="15"/>
  <c r="G25" i="15"/>
  <c r="G22" i="15" s="1"/>
  <c r="F24" i="15"/>
  <c r="J23" i="15"/>
  <c r="I23" i="15"/>
  <c r="H23" i="15"/>
  <c r="G23" i="15"/>
  <c r="F23" i="15"/>
  <c r="E23" i="15"/>
  <c r="E22" i="15" s="1"/>
  <c r="M22" i="15"/>
  <c r="M64" i="15" s="1"/>
  <c r="M65" i="15" s="1"/>
  <c r="L22" i="15"/>
  <c r="K22" i="15"/>
  <c r="F15" i="15"/>
  <c r="E15" i="15"/>
  <c r="F13" i="15"/>
  <c r="E13" i="15"/>
  <c r="B13" i="15"/>
  <c r="I11" i="15"/>
  <c r="H11" i="15"/>
  <c r="F11" i="15"/>
  <c r="B11" i="15"/>
  <c r="B8" i="15"/>
  <c r="J107" i="14"/>
  <c r="H107" i="14"/>
  <c r="G107" i="14"/>
  <c r="B107" i="14"/>
  <c r="J96" i="14"/>
  <c r="I96" i="14"/>
  <c r="H96" i="14"/>
  <c r="G96" i="14"/>
  <c r="F96" i="14" s="1"/>
  <c r="E96" i="14"/>
  <c r="J95" i="14"/>
  <c r="I95" i="14"/>
  <c r="H95" i="14"/>
  <c r="F95" i="14" s="1"/>
  <c r="G95" i="14"/>
  <c r="E95" i="14"/>
  <c r="J94" i="14"/>
  <c r="I94" i="14"/>
  <c r="H94" i="14"/>
  <c r="G94" i="14"/>
  <c r="F94" i="14"/>
  <c r="E94" i="14"/>
  <c r="J93" i="14"/>
  <c r="I93" i="14"/>
  <c r="H93" i="14"/>
  <c r="G93" i="14"/>
  <c r="F93" i="14" s="1"/>
  <c r="E93" i="14"/>
  <c r="J92" i="14"/>
  <c r="I92" i="14"/>
  <c r="H92" i="14"/>
  <c r="G92" i="14"/>
  <c r="F92" i="14" s="1"/>
  <c r="E92" i="14"/>
  <c r="J91" i="14"/>
  <c r="I91" i="14"/>
  <c r="H91" i="14"/>
  <c r="F91" i="14" s="1"/>
  <c r="G91" i="14"/>
  <c r="E91" i="14"/>
  <c r="J90" i="14"/>
  <c r="I90" i="14"/>
  <c r="H90" i="14"/>
  <c r="G90" i="14"/>
  <c r="F90" i="14"/>
  <c r="E90" i="14"/>
  <c r="J89" i="14"/>
  <c r="I89" i="14"/>
  <c r="H89" i="14"/>
  <c r="G89" i="14"/>
  <c r="F89" i="14" s="1"/>
  <c r="E89" i="14"/>
  <c r="J88" i="14"/>
  <c r="J86" i="14" s="1"/>
  <c r="I88" i="14"/>
  <c r="H88" i="14"/>
  <c r="G88" i="14"/>
  <c r="G86" i="14" s="1"/>
  <c r="E88" i="14"/>
  <c r="J87" i="14"/>
  <c r="I87" i="14"/>
  <c r="H87" i="14"/>
  <c r="F87" i="14" s="1"/>
  <c r="G87" i="14"/>
  <c r="E87" i="14"/>
  <c r="E86" i="14" s="1"/>
  <c r="M86" i="14"/>
  <c r="L86" i="14"/>
  <c r="K86" i="14"/>
  <c r="I86" i="14"/>
  <c r="J85" i="14"/>
  <c r="I85" i="14"/>
  <c r="H85" i="14"/>
  <c r="G85" i="14"/>
  <c r="F85" i="14" s="1"/>
  <c r="E85" i="14"/>
  <c r="J84" i="14"/>
  <c r="I84" i="14"/>
  <c r="H84" i="14"/>
  <c r="F84" i="14" s="1"/>
  <c r="G84" i="14"/>
  <c r="E84" i="14"/>
  <c r="J83" i="14"/>
  <c r="I83" i="14"/>
  <c r="H83" i="14"/>
  <c r="F83" i="14" s="1"/>
  <c r="G83" i="14"/>
  <c r="E83" i="14"/>
  <c r="J82" i="14"/>
  <c r="I82" i="14"/>
  <c r="F82" i="14" s="1"/>
  <c r="H82" i="14"/>
  <c r="G82" i="14"/>
  <c r="E82" i="14"/>
  <c r="F81" i="14"/>
  <c r="J80" i="14"/>
  <c r="I80" i="14"/>
  <c r="H80" i="14"/>
  <c r="F80" i="14" s="1"/>
  <c r="G80" i="14"/>
  <c r="E80" i="14"/>
  <c r="J79" i="14"/>
  <c r="I79" i="14"/>
  <c r="H79" i="14"/>
  <c r="G79" i="14"/>
  <c r="F79" i="14"/>
  <c r="E79" i="14"/>
  <c r="J78" i="14"/>
  <c r="I78" i="14"/>
  <c r="I77" i="14" s="1"/>
  <c r="H78" i="14"/>
  <c r="G78" i="14"/>
  <c r="F78" i="14" s="1"/>
  <c r="E78" i="14"/>
  <c r="M77" i="14"/>
  <c r="L77" i="14"/>
  <c r="K77" i="14"/>
  <c r="J77" i="14"/>
  <c r="E77" i="14"/>
  <c r="M76" i="14"/>
  <c r="L76" i="14"/>
  <c r="K76" i="14"/>
  <c r="J76" i="14"/>
  <c r="I76" i="14"/>
  <c r="H76" i="14"/>
  <c r="G76" i="14"/>
  <c r="F76" i="14"/>
  <c r="E76" i="14"/>
  <c r="M75" i="14"/>
  <c r="L75" i="14"/>
  <c r="K75" i="14"/>
  <c r="J75" i="14"/>
  <c r="I75" i="14"/>
  <c r="H75" i="14"/>
  <c r="G75" i="14"/>
  <c r="F75" i="14" s="1"/>
  <c r="E75" i="14"/>
  <c r="M74" i="14"/>
  <c r="L74" i="14"/>
  <c r="K74" i="14"/>
  <c r="J74" i="14"/>
  <c r="I74" i="14"/>
  <c r="H74" i="14"/>
  <c r="G74" i="14"/>
  <c r="F74" i="14"/>
  <c r="E74" i="14"/>
  <c r="M73" i="14"/>
  <c r="L73" i="14"/>
  <c r="K73" i="14"/>
  <c r="J73" i="14"/>
  <c r="I73" i="14"/>
  <c r="H73" i="14"/>
  <c r="G73" i="14"/>
  <c r="F73" i="14" s="1"/>
  <c r="E73" i="14"/>
  <c r="M72" i="14"/>
  <c r="L72" i="14"/>
  <c r="K72" i="14"/>
  <c r="J72" i="14"/>
  <c r="I72" i="14"/>
  <c r="H72" i="14"/>
  <c r="G72" i="14"/>
  <c r="F72" i="14" s="1"/>
  <c r="E72" i="14"/>
  <c r="M71" i="14"/>
  <c r="L71" i="14"/>
  <c r="K71" i="14"/>
  <c r="J71" i="14"/>
  <c r="I71" i="14"/>
  <c r="H71" i="14"/>
  <c r="F71" i="14" s="1"/>
  <c r="G71" i="14"/>
  <c r="E71" i="14"/>
  <c r="M70" i="14"/>
  <c r="L70" i="14"/>
  <c r="K70" i="14"/>
  <c r="J70" i="14"/>
  <c r="I70" i="14"/>
  <c r="I68" i="14" s="1"/>
  <c r="H70" i="14"/>
  <c r="G70" i="14"/>
  <c r="F70" i="14" s="1"/>
  <c r="E70" i="14"/>
  <c r="M69" i="14"/>
  <c r="L69" i="14"/>
  <c r="L68" i="14" s="1"/>
  <c r="L66" i="14" s="1"/>
  <c r="K69" i="14"/>
  <c r="J69" i="14"/>
  <c r="J68" i="14" s="1"/>
  <c r="J66" i="14" s="1"/>
  <c r="I69" i="14"/>
  <c r="H69" i="14"/>
  <c r="H68" i="14" s="1"/>
  <c r="G69" i="14"/>
  <c r="E69" i="14"/>
  <c r="M68" i="14"/>
  <c r="M66" i="14" s="1"/>
  <c r="K68" i="14"/>
  <c r="K66" i="14" s="1"/>
  <c r="G68" i="14"/>
  <c r="E68" i="14"/>
  <c r="E66" i="14" s="1"/>
  <c r="F67" i="14"/>
  <c r="J63" i="14"/>
  <c r="I63" i="14"/>
  <c r="H63" i="14"/>
  <c r="G63" i="14"/>
  <c r="F63" i="14" s="1"/>
  <c r="E63" i="14"/>
  <c r="J62" i="14"/>
  <c r="I62" i="14"/>
  <c r="H62" i="14"/>
  <c r="G62" i="14"/>
  <c r="F62" i="14"/>
  <c r="E62" i="14"/>
  <c r="F61" i="14"/>
  <c r="J60" i="14"/>
  <c r="I60" i="14"/>
  <c r="H60" i="14"/>
  <c r="G60" i="14"/>
  <c r="F60" i="14" s="1"/>
  <c r="E60" i="14"/>
  <c r="J59" i="14"/>
  <c r="I59" i="14"/>
  <c r="H59" i="14"/>
  <c r="G59" i="14"/>
  <c r="F59" i="14" s="1"/>
  <c r="E59" i="14"/>
  <c r="J58" i="14"/>
  <c r="I58" i="14"/>
  <c r="H58" i="14"/>
  <c r="G58" i="14"/>
  <c r="F58" i="14" s="1"/>
  <c r="E58" i="14"/>
  <c r="J57" i="14"/>
  <c r="I57" i="14"/>
  <c r="I56" i="14" s="1"/>
  <c r="H57" i="14"/>
  <c r="G57" i="14"/>
  <c r="F57" i="14" s="1"/>
  <c r="F56" i="14" s="1"/>
  <c r="E57" i="14"/>
  <c r="E56" i="14" s="1"/>
  <c r="M56" i="14"/>
  <c r="L56" i="14"/>
  <c r="K56" i="14"/>
  <c r="J56" i="14"/>
  <c r="H56" i="14"/>
  <c r="J55" i="14"/>
  <c r="I55" i="14"/>
  <c r="H55" i="14"/>
  <c r="G55" i="14"/>
  <c r="F55" i="14"/>
  <c r="E55" i="14"/>
  <c r="J54" i="14"/>
  <c r="I54" i="14"/>
  <c r="H54" i="14"/>
  <c r="F54" i="14" s="1"/>
  <c r="G54" i="14"/>
  <c r="E54" i="14"/>
  <c r="J53" i="14"/>
  <c r="I53" i="14"/>
  <c r="H53" i="14"/>
  <c r="F53" i="14" s="1"/>
  <c r="G53" i="14"/>
  <c r="E53" i="14"/>
  <c r="J52" i="14"/>
  <c r="I52" i="14"/>
  <c r="H52" i="14"/>
  <c r="F52" i="14" s="1"/>
  <c r="G52" i="14"/>
  <c r="E52" i="14"/>
  <c r="J51" i="14"/>
  <c r="I51" i="14"/>
  <c r="H51" i="14"/>
  <c r="G51" i="14"/>
  <c r="F51" i="14"/>
  <c r="E51" i="14"/>
  <c r="J50" i="14"/>
  <c r="I50" i="14"/>
  <c r="H50" i="14"/>
  <c r="F50" i="14" s="1"/>
  <c r="G50" i="14"/>
  <c r="E50" i="14"/>
  <c r="J49" i="14"/>
  <c r="I49" i="14"/>
  <c r="H49" i="14"/>
  <c r="F49" i="14" s="1"/>
  <c r="G49" i="14"/>
  <c r="E49" i="14"/>
  <c r="J48" i="14"/>
  <c r="I48" i="14"/>
  <c r="H48" i="14"/>
  <c r="G48" i="14"/>
  <c r="F48" i="14" s="1"/>
  <c r="E48" i="14"/>
  <c r="J47" i="14"/>
  <c r="I47" i="14"/>
  <c r="H47" i="14"/>
  <c r="G47" i="14"/>
  <c r="F47" i="14"/>
  <c r="E47" i="14"/>
  <c r="J46" i="14"/>
  <c r="I46" i="14"/>
  <c r="H46" i="14"/>
  <c r="F46" i="14" s="1"/>
  <c r="G46" i="14"/>
  <c r="E46" i="14"/>
  <c r="J45" i="14"/>
  <c r="I45" i="14"/>
  <c r="H45" i="14"/>
  <c r="F45" i="14" s="1"/>
  <c r="G45" i="14"/>
  <c r="E45" i="14"/>
  <c r="J44" i="14"/>
  <c r="I44" i="14"/>
  <c r="H44" i="14"/>
  <c r="G44" i="14"/>
  <c r="F44" i="14" s="1"/>
  <c r="E44" i="14"/>
  <c r="J43" i="14"/>
  <c r="I43" i="14"/>
  <c r="H43" i="14"/>
  <c r="G43" i="14"/>
  <c r="F43" i="14"/>
  <c r="E43" i="14"/>
  <c r="J42" i="14"/>
  <c r="I42" i="14"/>
  <c r="H42" i="14"/>
  <c r="F42" i="14" s="1"/>
  <c r="G42" i="14"/>
  <c r="E42" i="14"/>
  <c r="J41" i="14"/>
  <c r="J39" i="14" s="1"/>
  <c r="J38" i="14" s="1"/>
  <c r="J64" i="14" s="1"/>
  <c r="I41" i="14"/>
  <c r="H41" i="14"/>
  <c r="F41" i="14" s="1"/>
  <c r="G41" i="14"/>
  <c r="E41" i="14"/>
  <c r="J40" i="14"/>
  <c r="I40" i="14"/>
  <c r="I39" i="14" s="1"/>
  <c r="I38" i="14" s="1"/>
  <c r="H40" i="14"/>
  <c r="H39" i="14" s="1"/>
  <c r="H38" i="14" s="1"/>
  <c r="G40" i="14"/>
  <c r="F40" i="14" s="1"/>
  <c r="E40" i="14"/>
  <c r="E39" i="14"/>
  <c r="E38" i="14" s="1"/>
  <c r="M38" i="14"/>
  <c r="L38" i="14"/>
  <c r="K38" i="14"/>
  <c r="J37" i="14"/>
  <c r="I37" i="14"/>
  <c r="H37" i="14"/>
  <c r="G37" i="14"/>
  <c r="F37" i="14" s="1"/>
  <c r="E37" i="14"/>
  <c r="J36" i="14"/>
  <c r="I36" i="14"/>
  <c r="H36" i="14"/>
  <c r="G36" i="14"/>
  <c r="F36" i="14" s="1"/>
  <c r="E36" i="14"/>
  <c r="F35" i="14"/>
  <c r="F34" i="14"/>
  <c r="J33" i="14"/>
  <c r="I33" i="14"/>
  <c r="H33" i="14"/>
  <c r="G33" i="14"/>
  <c r="F33" i="14" s="1"/>
  <c r="E33" i="14"/>
  <c r="J32" i="14"/>
  <c r="I32" i="14"/>
  <c r="H32" i="14"/>
  <c r="G32" i="14"/>
  <c r="F32" i="14" s="1"/>
  <c r="E32" i="14"/>
  <c r="J31" i="14"/>
  <c r="I31" i="14"/>
  <c r="H31" i="14"/>
  <c r="G31" i="14"/>
  <c r="F31" i="14" s="1"/>
  <c r="E31" i="14"/>
  <c r="J30" i="14"/>
  <c r="I30" i="14"/>
  <c r="H30" i="14"/>
  <c r="G30" i="14"/>
  <c r="F30" i="14" s="1"/>
  <c r="E30" i="14"/>
  <c r="J29" i="14"/>
  <c r="I29" i="14"/>
  <c r="H29" i="14"/>
  <c r="G29" i="14"/>
  <c r="F29" i="14" s="1"/>
  <c r="E29" i="14"/>
  <c r="J28" i="14"/>
  <c r="I28" i="14"/>
  <c r="H28" i="14"/>
  <c r="G28" i="14"/>
  <c r="F28" i="14" s="1"/>
  <c r="E28" i="14"/>
  <c r="J27" i="14"/>
  <c r="I27" i="14"/>
  <c r="H27" i="14"/>
  <c r="G27" i="14"/>
  <c r="F27" i="14" s="1"/>
  <c r="E27" i="14"/>
  <c r="J26" i="14"/>
  <c r="I26" i="14"/>
  <c r="I25" i="14" s="1"/>
  <c r="H26" i="14"/>
  <c r="G26" i="14"/>
  <c r="F26" i="14" s="1"/>
  <c r="E26" i="14"/>
  <c r="E25" i="14" s="1"/>
  <c r="M25" i="14"/>
  <c r="L25" i="14"/>
  <c r="K25" i="14"/>
  <c r="J25" i="14"/>
  <c r="H25" i="14"/>
  <c r="F24" i="14"/>
  <c r="J23" i="14"/>
  <c r="I23" i="14"/>
  <c r="H23" i="14"/>
  <c r="G23" i="14"/>
  <c r="F23" i="14" s="1"/>
  <c r="E23" i="14"/>
  <c r="M22" i="14"/>
  <c r="M64" i="14" s="1"/>
  <c r="M65" i="14" s="1"/>
  <c r="L22" i="14"/>
  <c r="L64" i="14" s="1"/>
  <c r="L65" i="14" s="1"/>
  <c r="K22" i="14"/>
  <c r="K64" i="14" s="1"/>
  <c r="K65" i="14" s="1"/>
  <c r="J22" i="14"/>
  <c r="H22" i="14"/>
  <c r="F15" i="14"/>
  <c r="E15" i="14"/>
  <c r="F13" i="14"/>
  <c r="E13" i="14"/>
  <c r="B13" i="14"/>
  <c r="I11" i="14"/>
  <c r="H11" i="14"/>
  <c r="F11" i="14"/>
  <c r="B11" i="14"/>
  <c r="B8" i="14"/>
  <c r="F38" i="15" l="1"/>
  <c r="F56" i="15"/>
  <c r="L65" i="15"/>
  <c r="I22" i="15"/>
  <c r="I64" i="15" s="1"/>
  <c r="F25" i="15"/>
  <c r="F22" i="15" s="1"/>
  <c r="F64" i="15" s="1"/>
  <c r="J65" i="15"/>
  <c r="J105" i="15"/>
  <c r="F68" i="15"/>
  <c r="F66" i="15" s="1"/>
  <c r="G66" i="15"/>
  <c r="E64" i="15"/>
  <c r="H64" i="15"/>
  <c r="H66" i="15"/>
  <c r="F75" i="15"/>
  <c r="H86" i="15"/>
  <c r="F78" i="15"/>
  <c r="F77" i="15" s="1"/>
  <c r="I68" i="15"/>
  <c r="I66" i="15" s="1"/>
  <c r="H77" i="15"/>
  <c r="G56" i="15"/>
  <c r="G64" i="15" s="1"/>
  <c r="F25" i="14"/>
  <c r="F39" i="14"/>
  <c r="F38" i="14" s="1"/>
  <c r="J65" i="14"/>
  <c r="J105" i="14"/>
  <c r="I66" i="14"/>
  <c r="E22" i="14"/>
  <c r="E64" i="14" s="1"/>
  <c r="F22" i="14"/>
  <c r="F64" i="14" s="1"/>
  <c r="F77" i="14"/>
  <c r="H64" i="14"/>
  <c r="I22" i="14"/>
  <c r="I64" i="14" s="1"/>
  <c r="H86" i="14"/>
  <c r="G25" i="14"/>
  <c r="G22" i="14" s="1"/>
  <c r="G64" i="14" s="1"/>
  <c r="G39" i="14"/>
  <c r="G38" i="14" s="1"/>
  <c r="F69" i="14"/>
  <c r="F68" i="14" s="1"/>
  <c r="G77" i="14"/>
  <c r="G66" i="14" s="1"/>
  <c r="H77" i="14"/>
  <c r="H66" i="14" s="1"/>
  <c r="F88" i="14"/>
  <c r="F86" i="14" s="1"/>
  <c r="G56" i="14"/>
  <c r="J107" i="13"/>
  <c r="H107" i="13"/>
  <c r="G107" i="13"/>
  <c r="B107" i="13"/>
  <c r="J96" i="13"/>
  <c r="I96" i="13"/>
  <c r="H96" i="13"/>
  <c r="G96" i="13"/>
  <c r="E96" i="13"/>
  <c r="J95" i="13"/>
  <c r="I95" i="13"/>
  <c r="H95" i="13"/>
  <c r="G95" i="13"/>
  <c r="E95" i="13"/>
  <c r="J94" i="13"/>
  <c r="I94" i="13"/>
  <c r="H94" i="13"/>
  <c r="G94" i="13"/>
  <c r="F94" i="13" s="1"/>
  <c r="E94" i="13"/>
  <c r="J93" i="13"/>
  <c r="I93" i="13"/>
  <c r="H93" i="13"/>
  <c r="G93" i="13"/>
  <c r="E93" i="13"/>
  <c r="J92" i="13"/>
  <c r="I92" i="13"/>
  <c r="F92" i="13" s="1"/>
  <c r="H92" i="13"/>
  <c r="G92" i="13"/>
  <c r="E92" i="13"/>
  <c r="J91" i="13"/>
  <c r="I91" i="13"/>
  <c r="H91" i="13"/>
  <c r="G91" i="13"/>
  <c r="F91" i="13" s="1"/>
  <c r="E91" i="13"/>
  <c r="J90" i="13"/>
  <c r="I90" i="13"/>
  <c r="H90" i="13"/>
  <c r="G90" i="13"/>
  <c r="E90" i="13"/>
  <c r="J89" i="13"/>
  <c r="I89" i="13"/>
  <c r="H89" i="13"/>
  <c r="G89" i="13"/>
  <c r="E89" i="13"/>
  <c r="J88" i="13"/>
  <c r="I88" i="13"/>
  <c r="H88" i="13"/>
  <c r="G88" i="13"/>
  <c r="E88" i="13"/>
  <c r="J87" i="13"/>
  <c r="J86" i="13" s="1"/>
  <c r="I87" i="13"/>
  <c r="I86" i="13" s="1"/>
  <c r="H87" i="13"/>
  <c r="H86" i="13" s="1"/>
  <c r="G87" i="13"/>
  <c r="E87" i="13"/>
  <c r="M86" i="13"/>
  <c r="L86" i="13"/>
  <c r="K86" i="13"/>
  <c r="J85" i="13"/>
  <c r="I85" i="13"/>
  <c r="F85" i="13" s="1"/>
  <c r="H85" i="13"/>
  <c r="G85" i="13"/>
  <c r="E85" i="13"/>
  <c r="J84" i="13"/>
  <c r="I84" i="13"/>
  <c r="H84" i="13"/>
  <c r="G84" i="13"/>
  <c r="F84" i="13" s="1"/>
  <c r="E84" i="13"/>
  <c r="J83" i="13"/>
  <c r="I83" i="13"/>
  <c r="H83" i="13"/>
  <c r="F83" i="13" s="1"/>
  <c r="G83" i="13"/>
  <c r="E83" i="13"/>
  <c r="J82" i="13"/>
  <c r="I82" i="13"/>
  <c r="H82" i="13"/>
  <c r="G82" i="13"/>
  <c r="E82" i="13"/>
  <c r="F81" i="13"/>
  <c r="J80" i="13"/>
  <c r="I80" i="13"/>
  <c r="H80" i="13"/>
  <c r="G80" i="13"/>
  <c r="E80" i="13"/>
  <c r="J79" i="13"/>
  <c r="I79" i="13"/>
  <c r="H79" i="13"/>
  <c r="G79" i="13"/>
  <c r="E79" i="13"/>
  <c r="J78" i="13"/>
  <c r="I78" i="13"/>
  <c r="H78" i="13"/>
  <c r="G78" i="13"/>
  <c r="E78" i="13"/>
  <c r="E77" i="13" s="1"/>
  <c r="M77" i="13"/>
  <c r="L77" i="13"/>
  <c r="K77" i="13"/>
  <c r="M76" i="13"/>
  <c r="L76" i="13"/>
  <c r="K76" i="13"/>
  <c r="J76" i="13"/>
  <c r="I76" i="13"/>
  <c r="H76" i="13"/>
  <c r="G76" i="13"/>
  <c r="E76" i="13"/>
  <c r="M75" i="13"/>
  <c r="L75" i="13"/>
  <c r="K75" i="13"/>
  <c r="J75" i="13"/>
  <c r="I75" i="13"/>
  <c r="H75" i="13"/>
  <c r="F75" i="13" s="1"/>
  <c r="G75" i="13"/>
  <c r="E75" i="13"/>
  <c r="M74" i="13"/>
  <c r="L74" i="13"/>
  <c r="K74" i="13"/>
  <c r="J74" i="13"/>
  <c r="I74" i="13"/>
  <c r="H74" i="13"/>
  <c r="G74" i="13"/>
  <c r="E74" i="13"/>
  <c r="M73" i="13"/>
  <c r="L73" i="13"/>
  <c r="K73" i="13"/>
  <c r="J73" i="13"/>
  <c r="I73" i="13"/>
  <c r="H73" i="13"/>
  <c r="G73" i="13"/>
  <c r="E73" i="13"/>
  <c r="M72" i="13"/>
  <c r="L72" i="13"/>
  <c r="K72" i="13"/>
  <c r="J72" i="13"/>
  <c r="I72" i="13"/>
  <c r="H72" i="13"/>
  <c r="G72" i="13"/>
  <c r="E72" i="13"/>
  <c r="M71" i="13"/>
  <c r="L71" i="13"/>
  <c r="K71" i="13"/>
  <c r="J71" i="13"/>
  <c r="I71" i="13"/>
  <c r="H71" i="13"/>
  <c r="G71" i="13"/>
  <c r="E71" i="13"/>
  <c r="M70" i="13"/>
  <c r="L70" i="13"/>
  <c r="K70" i="13"/>
  <c r="J70" i="13"/>
  <c r="I70" i="13"/>
  <c r="H70" i="13"/>
  <c r="G70" i="13"/>
  <c r="E70" i="13"/>
  <c r="M69" i="13"/>
  <c r="L69" i="13"/>
  <c r="L68" i="13" s="1"/>
  <c r="K69" i="13"/>
  <c r="J69" i="13"/>
  <c r="J68" i="13" s="1"/>
  <c r="I69" i="13"/>
  <c r="H69" i="13"/>
  <c r="G69" i="13"/>
  <c r="E69" i="13"/>
  <c r="E68" i="13" s="1"/>
  <c r="M68" i="13"/>
  <c r="M66" i="13" s="1"/>
  <c r="K68" i="13"/>
  <c r="F67" i="13"/>
  <c r="J63" i="13"/>
  <c r="I63" i="13"/>
  <c r="H63" i="13"/>
  <c r="G63" i="13"/>
  <c r="E63" i="13"/>
  <c r="J62" i="13"/>
  <c r="I62" i="13"/>
  <c r="H62" i="13"/>
  <c r="G62" i="13"/>
  <c r="F62" i="13" s="1"/>
  <c r="E62" i="13"/>
  <c r="F61" i="13"/>
  <c r="J60" i="13"/>
  <c r="I60" i="13"/>
  <c r="H60" i="13"/>
  <c r="G60" i="13"/>
  <c r="F60" i="13" s="1"/>
  <c r="E60" i="13"/>
  <c r="J59" i="13"/>
  <c r="I59" i="13"/>
  <c r="H59" i="13"/>
  <c r="G59" i="13"/>
  <c r="E59" i="13"/>
  <c r="J58" i="13"/>
  <c r="I58" i="13"/>
  <c r="H58" i="13"/>
  <c r="H56" i="13" s="1"/>
  <c r="G58" i="13"/>
  <c r="E58" i="13"/>
  <c r="J57" i="13"/>
  <c r="I57" i="13"/>
  <c r="H57" i="13"/>
  <c r="G57" i="13"/>
  <c r="E57" i="13"/>
  <c r="E56" i="13" s="1"/>
  <c r="M56" i="13"/>
  <c r="L56" i="13"/>
  <c r="K56" i="13"/>
  <c r="J56" i="13"/>
  <c r="J55" i="13"/>
  <c r="I55" i="13"/>
  <c r="H55" i="13"/>
  <c r="G55" i="13"/>
  <c r="F55" i="13" s="1"/>
  <c r="E55" i="13"/>
  <c r="J54" i="13"/>
  <c r="I54" i="13"/>
  <c r="H54" i="13"/>
  <c r="G54" i="13"/>
  <c r="E54" i="13"/>
  <c r="J53" i="13"/>
  <c r="I53" i="13"/>
  <c r="H53" i="13"/>
  <c r="G53" i="13"/>
  <c r="E53" i="13"/>
  <c r="J52" i="13"/>
  <c r="I52" i="13"/>
  <c r="H52" i="13"/>
  <c r="G52" i="13"/>
  <c r="E52" i="13"/>
  <c r="J51" i="13"/>
  <c r="I51" i="13"/>
  <c r="F51" i="13" s="1"/>
  <c r="H51" i="13"/>
  <c r="G51" i="13"/>
  <c r="E51" i="13"/>
  <c r="J50" i="13"/>
  <c r="I50" i="13"/>
  <c r="H50" i="13"/>
  <c r="G50" i="13"/>
  <c r="E50" i="13"/>
  <c r="J49" i="13"/>
  <c r="I49" i="13"/>
  <c r="H49" i="13"/>
  <c r="G49" i="13"/>
  <c r="E49" i="13"/>
  <c r="J48" i="13"/>
  <c r="I48" i="13"/>
  <c r="H48" i="13"/>
  <c r="G48" i="13"/>
  <c r="E48" i="13"/>
  <c r="J47" i="13"/>
  <c r="I47" i="13"/>
  <c r="F47" i="13" s="1"/>
  <c r="H47" i="13"/>
  <c r="G47" i="13"/>
  <c r="E47" i="13"/>
  <c r="J46" i="13"/>
  <c r="I46" i="13"/>
  <c r="H46" i="13"/>
  <c r="G46" i="13"/>
  <c r="E46" i="13"/>
  <c r="J45" i="13"/>
  <c r="I45" i="13"/>
  <c r="H45" i="13"/>
  <c r="G45" i="13"/>
  <c r="E45" i="13"/>
  <c r="J44" i="13"/>
  <c r="I44" i="13"/>
  <c r="H44" i="13"/>
  <c r="G44" i="13"/>
  <c r="E44" i="13"/>
  <c r="J43" i="13"/>
  <c r="I43" i="13"/>
  <c r="H43" i="13"/>
  <c r="G43" i="13"/>
  <c r="F43" i="13"/>
  <c r="E43" i="13"/>
  <c r="J42" i="13"/>
  <c r="I42" i="13"/>
  <c r="H42" i="13"/>
  <c r="G42" i="13"/>
  <c r="E42" i="13"/>
  <c r="J41" i="13"/>
  <c r="J39" i="13" s="1"/>
  <c r="I41" i="13"/>
  <c r="I39" i="13" s="1"/>
  <c r="I38" i="13" s="1"/>
  <c r="H41" i="13"/>
  <c r="G41" i="13"/>
  <c r="E41" i="13"/>
  <c r="J40" i="13"/>
  <c r="I40" i="13"/>
  <c r="H40" i="13"/>
  <c r="G40" i="13"/>
  <c r="G39" i="13" s="1"/>
  <c r="E40" i="13"/>
  <c r="E39" i="13" s="1"/>
  <c r="E38" i="13" s="1"/>
  <c r="M38" i="13"/>
  <c r="L38" i="13"/>
  <c r="K38" i="13"/>
  <c r="J37" i="13"/>
  <c r="I37" i="13"/>
  <c r="H37" i="13"/>
  <c r="G37" i="13"/>
  <c r="F37" i="13" s="1"/>
  <c r="E37" i="13"/>
  <c r="J36" i="13"/>
  <c r="I36" i="13"/>
  <c r="H36" i="13"/>
  <c r="G36" i="13"/>
  <c r="E36" i="13"/>
  <c r="F35" i="13"/>
  <c r="F34" i="13"/>
  <c r="J33" i="13"/>
  <c r="I33" i="13"/>
  <c r="H33" i="13"/>
  <c r="G33" i="13"/>
  <c r="E33" i="13"/>
  <c r="J32" i="13"/>
  <c r="I32" i="13"/>
  <c r="H32" i="13"/>
  <c r="H25" i="13" s="1"/>
  <c r="G32" i="13"/>
  <c r="F32" i="13" s="1"/>
  <c r="E32" i="13"/>
  <c r="J31" i="13"/>
  <c r="I31" i="13"/>
  <c r="H31" i="13"/>
  <c r="G31" i="13"/>
  <c r="E31" i="13"/>
  <c r="J30" i="13"/>
  <c r="I30" i="13"/>
  <c r="H30" i="13"/>
  <c r="G30" i="13"/>
  <c r="E30" i="13"/>
  <c r="J29" i="13"/>
  <c r="I29" i="13"/>
  <c r="H29" i="13"/>
  <c r="G29" i="13"/>
  <c r="F29" i="13" s="1"/>
  <c r="E29" i="13"/>
  <c r="J28" i="13"/>
  <c r="I28" i="13"/>
  <c r="H28" i="13"/>
  <c r="G28" i="13"/>
  <c r="E28" i="13"/>
  <c r="J27" i="13"/>
  <c r="I27" i="13"/>
  <c r="H27" i="13"/>
  <c r="G27" i="13"/>
  <c r="E27" i="13"/>
  <c r="J26" i="13"/>
  <c r="J25" i="13" s="1"/>
  <c r="I26" i="13"/>
  <c r="H26" i="13"/>
  <c r="G26" i="13"/>
  <c r="E26" i="13"/>
  <c r="M25" i="13"/>
  <c r="M22" i="13" s="1"/>
  <c r="M64" i="13" s="1"/>
  <c r="M65" i="13" s="1"/>
  <c r="L25" i="13"/>
  <c r="K25" i="13"/>
  <c r="K22" i="13" s="1"/>
  <c r="K64" i="13" s="1"/>
  <c r="F24" i="13"/>
  <c r="J23" i="13"/>
  <c r="I23" i="13"/>
  <c r="H23" i="13"/>
  <c r="H22" i="13" s="1"/>
  <c r="G23" i="13"/>
  <c r="E23" i="13"/>
  <c r="L22" i="13"/>
  <c r="L64" i="13" s="1"/>
  <c r="F15" i="13"/>
  <c r="E15" i="13"/>
  <c r="F13" i="13"/>
  <c r="E13" i="13"/>
  <c r="B13" i="13"/>
  <c r="I11" i="13"/>
  <c r="H11" i="13"/>
  <c r="F11" i="13"/>
  <c r="B11" i="13"/>
  <c r="B8" i="13"/>
  <c r="G65" i="15" l="1"/>
  <c r="G105" i="15"/>
  <c r="F65" i="15"/>
  <c r="F105" i="15"/>
  <c r="H105" i="15"/>
  <c r="H65" i="15"/>
  <c r="I105" i="15"/>
  <c r="I65" i="15"/>
  <c r="E65" i="15"/>
  <c r="E105" i="15"/>
  <c r="J22" i="13"/>
  <c r="G65" i="14"/>
  <c r="G105" i="14"/>
  <c r="F33" i="13"/>
  <c r="F30" i="13"/>
  <c r="F25" i="13" s="1"/>
  <c r="F23" i="13"/>
  <c r="F22" i="13" s="1"/>
  <c r="F27" i="13"/>
  <c r="F41" i="13"/>
  <c r="F39" i="13" s="1"/>
  <c r="F38" i="13" s="1"/>
  <c r="F44" i="13"/>
  <c r="F58" i="13"/>
  <c r="H68" i="13"/>
  <c r="F71" i="13"/>
  <c r="F73" i="13"/>
  <c r="F76" i="13"/>
  <c r="F79" i="13"/>
  <c r="F89" i="13"/>
  <c r="G38" i="13"/>
  <c r="F46" i="13"/>
  <c r="E65" i="14"/>
  <c r="E105" i="14"/>
  <c r="F105" i="14"/>
  <c r="E25" i="13"/>
  <c r="J38" i="13"/>
  <c r="J64" i="13" s="1"/>
  <c r="J105" i="13" s="1"/>
  <c r="F52" i="13"/>
  <c r="F26" i="13"/>
  <c r="F78" i="13"/>
  <c r="J77" i="13"/>
  <c r="J66" i="13" s="1"/>
  <c r="J65" i="13" s="1"/>
  <c r="F88" i="13"/>
  <c r="F57" i="13"/>
  <c r="F31" i="13"/>
  <c r="F54" i="13"/>
  <c r="K66" i="13"/>
  <c r="K65" i="13" s="1"/>
  <c r="L66" i="13"/>
  <c r="F82" i="13"/>
  <c r="F93" i="13"/>
  <c r="F49" i="13"/>
  <c r="F40" i="13"/>
  <c r="I25" i="13"/>
  <c r="I22" i="13" s="1"/>
  <c r="I64" i="13" s="1"/>
  <c r="F28" i="13"/>
  <c r="F36" i="13"/>
  <c r="F42" i="13"/>
  <c r="F45" i="13"/>
  <c r="F48" i="13"/>
  <c r="I56" i="13"/>
  <c r="F59" i="13"/>
  <c r="I77" i="13"/>
  <c r="F80" i="13"/>
  <c r="E86" i="13"/>
  <c r="F90" i="13"/>
  <c r="F96" i="13"/>
  <c r="I68" i="13"/>
  <c r="F87" i="13"/>
  <c r="F86" i="13" s="1"/>
  <c r="F95" i="13"/>
  <c r="I105" i="14"/>
  <c r="I65" i="14"/>
  <c r="F50" i="13"/>
  <c r="F53" i="13"/>
  <c r="F63" i="13"/>
  <c r="F70" i="13"/>
  <c r="F72" i="13"/>
  <c r="F74" i="13"/>
  <c r="F66" i="14"/>
  <c r="F65" i="14" s="1"/>
  <c r="H105" i="14"/>
  <c r="H65" i="14"/>
  <c r="E22" i="13"/>
  <c r="E64" i="13" s="1"/>
  <c r="I66" i="13"/>
  <c r="H64" i="13"/>
  <c r="F56" i="13"/>
  <c r="E66" i="13"/>
  <c r="F77" i="13"/>
  <c r="L65" i="13"/>
  <c r="G22" i="13"/>
  <c r="G64" i="13" s="1"/>
  <c r="G25" i="13"/>
  <c r="H39" i="13"/>
  <c r="H38" i="13" s="1"/>
  <c r="G68" i="13"/>
  <c r="F69" i="13"/>
  <c r="G77" i="13"/>
  <c r="H77" i="13"/>
  <c r="H66" i="13" s="1"/>
  <c r="G56" i="13"/>
  <c r="G86" i="13"/>
  <c r="B65" i="15" l="1"/>
  <c r="B105" i="15"/>
  <c r="F68" i="13"/>
  <c r="B65" i="14"/>
  <c r="B105" i="14"/>
  <c r="G66" i="13"/>
  <c r="G105" i="13" s="1"/>
  <c r="F64" i="13"/>
  <c r="E65" i="13"/>
  <c r="E105" i="13"/>
  <c r="G65" i="13"/>
  <c r="I105" i="13"/>
  <c r="I65" i="13"/>
  <c r="H105" i="13"/>
  <c r="H65" i="13"/>
  <c r="F66" i="13"/>
  <c r="F65" i="13" l="1"/>
  <c r="B105" i="13" s="1"/>
  <c r="F105" i="13"/>
  <c r="B65" i="13" l="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<sst xmlns="http://schemas.openxmlformats.org/spreadsheetml/2006/main" count="741" uniqueCount="175">
  <si>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</si>
  <si>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</si>
  <si>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</si>
  <si>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</si>
  <si>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</si>
  <si>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</si>
  <si>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</si>
  <si>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</si>
  <si>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</si>
  <si>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</si>
  <si>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</si>
  <si>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</si>
  <si>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</si>
  <si>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</si>
  <si>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</si>
  <si>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</si>
  <si>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</si>
  <si>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</si>
  <si>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</si>
  <si>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</si>
  <si>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</si>
  <si>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</si>
  <si>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</si>
  <si>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</si>
  <si>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</si>
  <si>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</si>
  <si>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</si>
  <si>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</si>
  <si>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</si>
  <si>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</si>
  <si>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</si>
  <si>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</si>
  <si>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</si>
  <si>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</si>
  <si>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</si>
  <si>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</si>
  <si>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</si>
  <si>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</si>
  <si>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</si>
  <si>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</si>
  <si>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</si>
  <si>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</si>
  <si>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</si>
  <si>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</si>
  <si>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</si>
  <si>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</si>
  <si>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</si>
  <si>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</si>
  <si>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</si>
  <si>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</si>
  <si>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</si>
  <si>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</si>
  <si>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</si>
  <si>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</si>
  <si>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</si>
  <si>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</si>
  <si>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</si>
  <si>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</si>
  <si>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</si>
  <si>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</si>
  <si>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</si>
  <si>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</si>
  <si>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</si>
  <si>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</si>
  <si>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</si>
  <si>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</si>
  <si>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</si>
  <si>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</si>
  <si>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</si>
  <si>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</si>
  <si>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</si>
  <si>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</si>
  <si>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</si>
  <si>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</si>
  <si>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</si>
  <si>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</si>
  <si>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</si>
  <si>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</si>
  <si>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</si>
  <si>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</si>
  <si>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</si>
  <si>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</si>
  <si>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</si>
  <si>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</si>
  <si>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</si>
  <si>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</si>
  <si>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</si>
  <si>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</si>
  <si>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</si>
  <si>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</si>
  <si>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</si>
  <si>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</si>
  <si>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</si>
  <si>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</si>
  <si>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</si>
  <si>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</si>
  <si>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</si>
  <si>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</si>
  <si>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</si>
  <si>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</si>
  <si>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</si>
  <si>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</si>
  <si>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</si>
  <si>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</si>
  <si>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</si>
  <si>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</si>
  <si>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</si>
  <si>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</si>
  <si>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</si>
  <si>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</si>
  <si>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</si>
  <si>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</si>
  <si>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</si>
  <si>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</si>
  <si>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</si>
  <si>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</si>
  <si>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</si>
  <si>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</si>
  <si>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</si>
  <si>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</si>
  <si>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</si>
  <si>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</si>
  <si>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</si>
  <si>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</si>
  <si>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</si>
  <si>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</si>
  <si>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</si>
  <si>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</si>
  <si>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</si>
  <si>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</si>
  <si>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</si>
  <si>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</si>
  <si>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</si>
  <si>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</si>
  <si>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</si>
  <si>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</si>
  <si>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</si>
  <si>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</si>
  <si>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</si>
  <si>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</si>
  <si>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</si>
  <si>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</si>
  <si>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</si>
  <si>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</si>
  <si>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</si>
  <si>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</si>
  <si>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</si>
  <si>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</si>
  <si>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</si>
  <si>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</si>
  <si>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</si>
  <si>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</si>
  <si>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</si>
  <si>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</si>
  <si>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</si>
  <si>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</si>
  <si>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</si>
  <si>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</si>
  <si>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</si>
  <si>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</si>
  <si>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</si>
  <si>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</si>
  <si>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</si>
  <si>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</si>
  <si>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</si>
  <si>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</si>
  <si>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</si>
  <si>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</si>
  <si>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</si>
  <si>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</si>
  <si>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</si>
  <si>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</si>
  <si>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</si>
  <si>
    <t>Годишен
уточнен план
2025 г.</t>
  </si>
  <si>
    <t>ОТЧЕТ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</si>
</sst>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Normal 2" xfId="2"/>
    <cellStyle name="Normal_B3_2013" xfId="3"/>
    <cellStyle name="Normal_BIN 7301,7311 and 6301" xfId="4"/>
    <cellStyle name="Запетая" xfId="1" builtinId="3"/>
    <cellStyle name="Нормален" xfId="0" builtinId="0"/>
  </cellStyles>
  <dxfs count="63">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FF/ACC/VKamenska/mes.spravki%20i%20ot4eti/MESECHNI%20OTCHETI/mes_ot4et_2024/m_01_2024/11_RIOSV%20Plivdiv_B1_31012024_01_PRB%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FF/ACC/VKamenska/mes.spravki%20i%20ot4eti/MESECHNI%20OTCHETI/mes_ot4et_2025/m_01_2025/11_RIOSV%20Plivdiv_B1_31012025_01_PR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TAFF/ACC/VKamenska/mes.spravki%20i%20ot4eti/MESECHNI%20OTCHETI/mes_ot4et_2025/m_02_2025/11_RIOSV%20Plivdiv_B1_28022025_01_PR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TAFF/ACC/VKamenska/mes.spravki%20i%20ot4eti/MESECHNI%20OTCHETI/mes_ot4et_2025/m_03_2025/11_RIOSV%20Plivdiv_B1_31032025_01_PR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ПЛОВДИВ</v>
          </cell>
          <cell r="F9">
            <v>45688</v>
          </cell>
          <cell r="H9">
            <v>471013</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77">
          <cell r="G77">
            <v>0</v>
          </cell>
          <cell r="H77">
            <v>0</v>
          </cell>
          <cell r="I77">
            <v>0</v>
          </cell>
        </row>
        <row r="78">
          <cell r="G78">
            <v>0</v>
          </cell>
          <cell r="H78">
            <v>0</v>
          </cell>
          <cell r="I78">
            <v>0</v>
          </cell>
        </row>
        <row r="90">
          <cell r="E90">
            <v>0</v>
          </cell>
          <cell r="G90">
            <v>13654</v>
          </cell>
          <cell r="H90">
            <v>0</v>
          </cell>
          <cell r="I90">
            <v>0</v>
          </cell>
          <cell r="J90">
            <v>0</v>
          </cell>
        </row>
        <row r="94">
          <cell r="E94">
            <v>0</v>
          </cell>
          <cell r="G94">
            <v>0</v>
          </cell>
          <cell r="H94">
            <v>0</v>
          </cell>
          <cell r="I94">
            <v>0</v>
          </cell>
          <cell r="J94">
            <v>0</v>
          </cell>
        </row>
        <row r="106">
          <cell r="E106">
            <v>0</v>
          </cell>
          <cell r="G106">
            <v>906</v>
          </cell>
          <cell r="H106">
            <v>0</v>
          </cell>
          <cell r="I106">
            <v>0</v>
          </cell>
          <cell r="J106">
            <v>2</v>
          </cell>
        </row>
        <row r="110">
          <cell r="E110">
            <v>0</v>
          </cell>
          <cell r="G110">
            <v>0</v>
          </cell>
          <cell r="H110">
            <v>0</v>
          </cell>
          <cell r="I110">
            <v>0</v>
          </cell>
          <cell r="J110">
            <v>-202</v>
          </cell>
        </row>
        <row r="119">
          <cell r="E119">
            <v>0</v>
          </cell>
          <cell r="G119">
            <v>0</v>
          </cell>
          <cell r="H119">
            <v>0</v>
          </cell>
          <cell r="I119">
            <v>0</v>
          </cell>
          <cell r="J119">
            <v>0</v>
          </cell>
        </row>
        <row r="123">
          <cell r="E123">
            <v>0</v>
          </cell>
          <cell r="G123">
            <v>0</v>
          </cell>
          <cell r="H123">
            <v>0</v>
          </cell>
          <cell r="I123">
            <v>0</v>
          </cell>
          <cell r="J123">
            <v>0</v>
          </cell>
        </row>
        <row r="135">
          <cell r="G135">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79916</v>
          </cell>
          <cell r="H187">
            <v>0</v>
          </cell>
          <cell r="I187">
            <v>0</v>
          </cell>
          <cell r="J187">
            <v>10158</v>
          </cell>
        </row>
        <row r="190">
          <cell r="E190">
            <v>0</v>
          </cell>
          <cell r="G190">
            <v>956</v>
          </cell>
          <cell r="H190">
            <v>0</v>
          </cell>
          <cell r="I190">
            <v>0</v>
          </cell>
          <cell r="J190">
            <v>0</v>
          </cell>
        </row>
        <row r="196">
          <cell r="E196">
            <v>0</v>
          </cell>
          <cell r="G196">
            <v>0</v>
          </cell>
          <cell r="H196">
            <v>0</v>
          </cell>
          <cell r="I196">
            <v>0</v>
          </cell>
          <cell r="J196">
            <v>28496</v>
          </cell>
        </row>
        <row r="204">
          <cell r="E204">
            <v>0</v>
          </cell>
          <cell r="G204">
            <v>0</v>
          </cell>
          <cell r="H204">
            <v>0</v>
          </cell>
          <cell r="I204">
            <v>0</v>
          </cell>
          <cell r="J204">
            <v>0</v>
          </cell>
        </row>
        <row r="205">
          <cell r="E205">
            <v>0</v>
          </cell>
          <cell r="G205">
            <v>6760</v>
          </cell>
          <cell r="H205">
            <v>0</v>
          </cell>
          <cell r="I205">
            <v>272</v>
          </cell>
          <cell r="J205">
            <v>0</v>
          </cell>
        </row>
        <row r="223">
          <cell r="E223">
            <v>0</v>
          </cell>
          <cell r="G223">
            <v>537</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-17375</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88669</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38654</v>
          </cell>
        </row>
        <row r="428">
          <cell r="G428">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482">
          <cell r="G482">
            <v>0</v>
          </cell>
          <cell r="H482">
            <v>0</v>
          </cell>
        </row>
        <row r="483">
          <cell r="G483">
            <v>0</v>
          </cell>
          <cell r="H483">
            <v>0</v>
          </cell>
        </row>
        <row r="494">
          <cell r="G494">
            <v>0</v>
          </cell>
          <cell r="H494">
            <v>0</v>
          </cell>
        </row>
        <row r="496">
          <cell r="G496">
            <v>0</v>
          </cell>
          <cell r="H496">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2815</v>
          </cell>
          <cell r="H527">
            <v>0</v>
          </cell>
          <cell r="I527">
            <v>0</v>
          </cell>
          <cell r="J527">
            <v>200</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H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0</v>
          </cell>
          <cell r="H576">
            <v>0</v>
          </cell>
          <cell r="I576">
            <v>0</v>
          </cell>
          <cell r="J576">
            <v>0</v>
          </cell>
        </row>
        <row r="577">
          <cell r="G577">
            <v>0</v>
          </cell>
          <cell r="H577">
            <v>0</v>
          </cell>
          <cell r="I577">
            <v>0</v>
          </cell>
          <cell r="J577">
            <v>0</v>
          </cell>
        </row>
        <row r="578">
          <cell r="H578">
            <v>0</v>
          </cell>
          <cell r="I578">
            <v>0</v>
          </cell>
          <cell r="J578">
            <v>0</v>
          </cell>
        </row>
        <row r="579">
          <cell r="G579">
            <v>0</v>
          </cell>
          <cell r="I579">
            <v>0</v>
          </cell>
          <cell r="J579">
            <v>0</v>
          </cell>
        </row>
        <row r="580">
          <cell r="G580">
            <v>0</v>
          </cell>
          <cell r="H580">
            <v>0</v>
          </cell>
          <cell r="I580">
            <v>-228</v>
          </cell>
          <cell r="J580">
            <v>0</v>
          </cell>
        </row>
        <row r="581">
          <cell r="G581">
            <v>0</v>
          </cell>
          <cell r="H581">
            <v>0</v>
          </cell>
          <cell r="I581">
            <v>0</v>
          </cell>
          <cell r="J581">
            <v>0</v>
          </cell>
        </row>
        <row r="582">
          <cell r="G582">
            <v>0</v>
          </cell>
          <cell r="I582">
            <v>0</v>
          </cell>
        </row>
        <row r="583">
          <cell r="G583">
            <v>0</v>
          </cell>
          <cell r="I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-500</v>
          </cell>
          <cell r="H594">
            <v>0</v>
          </cell>
          <cell r="I594">
            <v>500</v>
          </cell>
          <cell r="J594">
            <v>0</v>
          </cell>
        </row>
        <row r="597">
          <cell r="E597">
            <v>0</v>
          </cell>
          <cell r="G597">
            <v>0</v>
          </cell>
          <cell r="H597">
            <v>0</v>
          </cell>
          <cell r="I597">
            <v>0</v>
          </cell>
          <cell r="J597">
            <v>0</v>
          </cell>
        </row>
        <row r="608">
          <cell r="B608" t="str">
            <v>31.01.2024г.</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РИОСВ ПЛОВДИВ</v>
          </cell>
          <cell r="F9">
            <v>45716</v>
          </cell>
          <cell r="H9">
            <v>471013</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77">
          <cell r="G77">
            <v>0</v>
          </cell>
          <cell r="H77">
            <v>0</v>
          </cell>
          <cell r="I77">
            <v>0</v>
          </cell>
        </row>
        <row r="78">
          <cell r="G78">
            <v>0</v>
          </cell>
          <cell r="H78">
            <v>0</v>
          </cell>
          <cell r="I78">
            <v>0</v>
          </cell>
        </row>
        <row r="90">
          <cell r="E90">
            <v>0</v>
          </cell>
          <cell r="G90">
            <v>23682</v>
          </cell>
          <cell r="H90">
            <v>0</v>
          </cell>
          <cell r="I90">
            <v>0</v>
          </cell>
          <cell r="J90">
            <v>0</v>
          </cell>
        </row>
        <row r="94">
          <cell r="E94">
            <v>0</v>
          </cell>
          <cell r="G94">
            <v>0</v>
          </cell>
          <cell r="H94">
            <v>0</v>
          </cell>
          <cell r="I94">
            <v>0</v>
          </cell>
          <cell r="J94">
            <v>0</v>
          </cell>
        </row>
        <row r="106">
          <cell r="E106">
            <v>0</v>
          </cell>
          <cell r="G106">
            <v>1848</v>
          </cell>
          <cell r="H106">
            <v>0</v>
          </cell>
          <cell r="I106">
            <v>0</v>
          </cell>
          <cell r="J106">
            <v>2</v>
          </cell>
        </row>
        <row r="110">
          <cell r="E110">
            <v>0</v>
          </cell>
          <cell r="G110">
            <v>0</v>
          </cell>
          <cell r="H110">
            <v>0</v>
          </cell>
          <cell r="I110">
            <v>0</v>
          </cell>
          <cell r="J110">
            <v>-402</v>
          </cell>
        </row>
        <row r="119">
          <cell r="E119">
            <v>0</v>
          </cell>
          <cell r="G119">
            <v>0</v>
          </cell>
          <cell r="H119">
            <v>0</v>
          </cell>
          <cell r="I119">
            <v>0</v>
          </cell>
          <cell r="J119">
            <v>0</v>
          </cell>
        </row>
        <row r="123">
          <cell r="E123">
            <v>0</v>
          </cell>
          <cell r="G123">
            <v>0</v>
          </cell>
          <cell r="H123">
            <v>0</v>
          </cell>
          <cell r="I123">
            <v>0</v>
          </cell>
          <cell r="J123">
            <v>0</v>
          </cell>
        </row>
        <row r="135">
          <cell r="G135">
            <v>0</v>
          </cell>
        </row>
        <row r="137">
          <cell r="E137">
            <v>0</v>
          </cell>
          <cell r="G137">
            <v>0</v>
          </cell>
          <cell r="H137">
            <v>0</v>
          </cell>
          <cell r="I137">
            <v>0</v>
          </cell>
          <cell r="J137">
            <v>0</v>
          </cell>
        </row>
        <row r="140">
          <cell r="E140">
            <v>0</v>
          </cell>
          <cell r="G140">
            <v>33174</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133784</v>
          </cell>
          <cell r="H187">
            <v>0</v>
          </cell>
          <cell r="I187">
            <v>0</v>
          </cell>
          <cell r="J187">
            <v>17202</v>
          </cell>
        </row>
        <row r="190">
          <cell r="E190">
            <v>0</v>
          </cell>
          <cell r="G190">
            <v>12490</v>
          </cell>
          <cell r="H190">
            <v>0</v>
          </cell>
          <cell r="I190">
            <v>0</v>
          </cell>
          <cell r="J190">
            <v>0</v>
          </cell>
        </row>
        <row r="196">
          <cell r="E196">
            <v>0</v>
          </cell>
          <cell r="G196">
            <v>0</v>
          </cell>
          <cell r="H196">
            <v>0</v>
          </cell>
          <cell r="I196">
            <v>0</v>
          </cell>
          <cell r="J196">
            <v>48375</v>
          </cell>
        </row>
        <row r="204">
          <cell r="E204">
            <v>0</v>
          </cell>
          <cell r="G204">
            <v>0</v>
          </cell>
          <cell r="H204">
            <v>0</v>
          </cell>
          <cell r="I204">
            <v>0</v>
          </cell>
          <cell r="J204">
            <v>0</v>
          </cell>
        </row>
        <row r="205">
          <cell r="E205">
            <v>0</v>
          </cell>
          <cell r="G205">
            <v>15650</v>
          </cell>
          <cell r="H205">
            <v>0</v>
          </cell>
          <cell r="I205">
            <v>396</v>
          </cell>
          <cell r="J205">
            <v>0</v>
          </cell>
        </row>
        <row r="223">
          <cell r="E223">
            <v>0</v>
          </cell>
          <cell r="G223">
            <v>624</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-66203</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163681</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65577</v>
          </cell>
        </row>
        <row r="428">
          <cell r="G428">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482">
          <cell r="G482">
            <v>0</v>
          </cell>
          <cell r="H482">
            <v>0</v>
          </cell>
        </row>
        <row r="483">
          <cell r="G483">
            <v>0</v>
          </cell>
          <cell r="H483">
            <v>0</v>
          </cell>
        </row>
        <row r="494">
          <cell r="G494">
            <v>0</v>
          </cell>
          <cell r="H494">
            <v>0</v>
          </cell>
        </row>
        <row r="496">
          <cell r="G496">
            <v>0</v>
          </cell>
          <cell r="H496">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6866</v>
          </cell>
          <cell r="H527">
            <v>0</v>
          </cell>
          <cell r="I527">
            <v>0</v>
          </cell>
          <cell r="J527">
            <v>400</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H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0</v>
          </cell>
          <cell r="H576">
            <v>0</v>
          </cell>
          <cell r="I576">
            <v>0</v>
          </cell>
          <cell r="J576">
            <v>0</v>
          </cell>
        </row>
        <row r="577">
          <cell r="G577">
            <v>0</v>
          </cell>
          <cell r="H577">
            <v>0</v>
          </cell>
          <cell r="I577">
            <v>0</v>
          </cell>
          <cell r="J577">
            <v>0</v>
          </cell>
        </row>
        <row r="578">
          <cell r="H578">
            <v>0</v>
          </cell>
          <cell r="I578">
            <v>0</v>
          </cell>
          <cell r="J578">
            <v>0</v>
          </cell>
        </row>
        <row r="579">
          <cell r="G579">
            <v>0</v>
          </cell>
          <cell r="I579">
            <v>0</v>
          </cell>
          <cell r="J579">
            <v>0</v>
          </cell>
        </row>
        <row r="580">
          <cell r="G580">
            <v>0</v>
          </cell>
          <cell r="H580">
            <v>0</v>
          </cell>
          <cell r="I580">
            <v>-104</v>
          </cell>
          <cell r="J580">
            <v>0</v>
          </cell>
        </row>
        <row r="581">
          <cell r="G581">
            <v>0</v>
          </cell>
          <cell r="H581">
            <v>0</v>
          </cell>
          <cell r="I581">
            <v>0</v>
          </cell>
          <cell r="J581">
            <v>0</v>
          </cell>
        </row>
        <row r="582">
          <cell r="G582">
            <v>0</v>
          </cell>
          <cell r="I582">
            <v>0</v>
          </cell>
        </row>
        <row r="583">
          <cell r="G583">
            <v>0</v>
          </cell>
          <cell r="I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-500</v>
          </cell>
          <cell r="H594">
            <v>0</v>
          </cell>
          <cell r="I594">
            <v>500</v>
          </cell>
          <cell r="J594">
            <v>0</v>
          </cell>
        </row>
        <row r="597">
          <cell r="E597">
            <v>0</v>
          </cell>
          <cell r="G597">
            <v>0</v>
          </cell>
          <cell r="H597">
            <v>0</v>
          </cell>
          <cell r="I597">
            <v>0</v>
          </cell>
          <cell r="J597">
            <v>0</v>
          </cell>
        </row>
        <row r="608">
          <cell r="B608" t="str">
            <v>28.02.2024г.</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ПЛОВДИВ</v>
          </cell>
          <cell r="F9">
            <v>45747</v>
          </cell>
          <cell r="H9">
            <v>471013</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77">
          <cell r="G77">
            <v>0</v>
          </cell>
          <cell r="H77">
            <v>0</v>
          </cell>
          <cell r="I77">
            <v>0</v>
          </cell>
        </row>
        <row r="78">
          <cell r="G78">
            <v>0</v>
          </cell>
          <cell r="H78">
            <v>0</v>
          </cell>
          <cell r="I78">
            <v>0</v>
          </cell>
        </row>
        <row r="90">
          <cell r="E90">
            <v>0</v>
          </cell>
          <cell r="G90">
            <v>35141</v>
          </cell>
          <cell r="H90">
            <v>0</v>
          </cell>
          <cell r="I90">
            <v>0</v>
          </cell>
          <cell r="J90">
            <v>0</v>
          </cell>
        </row>
        <row r="94">
          <cell r="E94">
            <v>0</v>
          </cell>
          <cell r="G94">
            <v>0</v>
          </cell>
          <cell r="H94">
            <v>0</v>
          </cell>
          <cell r="I94">
            <v>0</v>
          </cell>
          <cell r="J94">
            <v>0</v>
          </cell>
        </row>
        <row r="106">
          <cell r="E106">
            <v>0</v>
          </cell>
          <cell r="G106">
            <v>2809</v>
          </cell>
          <cell r="H106">
            <v>0</v>
          </cell>
          <cell r="I106">
            <v>0</v>
          </cell>
          <cell r="J106">
            <v>2</v>
          </cell>
        </row>
        <row r="110">
          <cell r="E110">
            <v>0</v>
          </cell>
          <cell r="G110">
            <v>0</v>
          </cell>
          <cell r="H110">
            <v>0</v>
          </cell>
          <cell r="I110">
            <v>820</v>
          </cell>
          <cell r="J110">
            <v>-602</v>
          </cell>
        </row>
        <row r="119">
          <cell r="E119">
            <v>0</v>
          </cell>
          <cell r="G119">
            <v>0</v>
          </cell>
          <cell r="H119">
            <v>0</v>
          </cell>
          <cell r="I119">
            <v>0</v>
          </cell>
          <cell r="J119">
            <v>0</v>
          </cell>
        </row>
        <row r="123">
          <cell r="E123">
            <v>0</v>
          </cell>
          <cell r="G123">
            <v>0</v>
          </cell>
          <cell r="H123">
            <v>0</v>
          </cell>
          <cell r="I123">
            <v>0</v>
          </cell>
          <cell r="J123">
            <v>0</v>
          </cell>
        </row>
        <row r="135">
          <cell r="G135">
            <v>0</v>
          </cell>
        </row>
        <row r="137">
          <cell r="E137">
            <v>0</v>
          </cell>
          <cell r="G137">
            <v>0</v>
          </cell>
          <cell r="H137">
            <v>0</v>
          </cell>
          <cell r="I137">
            <v>0</v>
          </cell>
          <cell r="J137">
            <v>0</v>
          </cell>
        </row>
        <row r="140">
          <cell r="E140">
            <v>0</v>
          </cell>
          <cell r="G140">
            <v>33174</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192289</v>
          </cell>
          <cell r="H187">
            <v>0</v>
          </cell>
          <cell r="I187">
            <v>0</v>
          </cell>
          <cell r="J187">
            <v>24774</v>
          </cell>
        </row>
        <row r="190">
          <cell r="E190">
            <v>0</v>
          </cell>
          <cell r="G190">
            <v>13000</v>
          </cell>
          <cell r="H190">
            <v>0</v>
          </cell>
          <cell r="I190">
            <v>0</v>
          </cell>
          <cell r="J190">
            <v>0</v>
          </cell>
        </row>
        <row r="196">
          <cell r="E196">
            <v>0</v>
          </cell>
          <cell r="G196">
            <v>0</v>
          </cell>
          <cell r="H196">
            <v>0</v>
          </cell>
          <cell r="I196">
            <v>0</v>
          </cell>
          <cell r="J196">
            <v>69396</v>
          </cell>
        </row>
        <row r="204">
          <cell r="E204">
            <v>0</v>
          </cell>
          <cell r="G204">
            <v>0</v>
          </cell>
          <cell r="H204">
            <v>0</v>
          </cell>
          <cell r="I204">
            <v>0</v>
          </cell>
          <cell r="J204">
            <v>0</v>
          </cell>
        </row>
        <row r="205">
          <cell r="E205">
            <v>0</v>
          </cell>
          <cell r="G205">
            <v>28403</v>
          </cell>
          <cell r="H205">
            <v>0</v>
          </cell>
          <cell r="I205">
            <v>464</v>
          </cell>
          <cell r="J205">
            <v>0</v>
          </cell>
        </row>
        <row r="223">
          <cell r="E223">
            <v>0</v>
          </cell>
          <cell r="G223">
            <v>3307</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-70407</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237499</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94170</v>
          </cell>
        </row>
        <row r="428">
          <cell r="G428">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482">
          <cell r="G482">
            <v>0</v>
          </cell>
          <cell r="H482">
            <v>0</v>
          </cell>
        </row>
        <row r="483">
          <cell r="G483">
            <v>0</v>
          </cell>
          <cell r="H483">
            <v>0</v>
          </cell>
        </row>
        <row r="494">
          <cell r="G494">
            <v>0</v>
          </cell>
          <cell r="H494">
            <v>0</v>
          </cell>
        </row>
        <row r="496">
          <cell r="G496">
            <v>0</v>
          </cell>
          <cell r="H496">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-1537</v>
          </cell>
          <cell r="H527">
            <v>0</v>
          </cell>
          <cell r="I527">
            <v>0</v>
          </cell>
          <cell r="J527">
            <v>600</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H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0</v>
          </cell>
          <cell r="H576">
            <v>0</v>
          </cell>
          <cell r="I576">
            <v>0</v>
          </cell>
          <cell r="J576">
            <v>0</v>
          </cell>
        </row>
        <row r="577">
          <cell r="G577">
            <v>0</v>
          </cell>
          <cell r="H577">
            <v>0</v>
          </cell>
          <cell r="I577">
            <v>0</v>
          </cell>
          <cell r="J577">
            <v>0</v>
          </cell>
        </row>
        <row r="578">
          <cell r="H578">
            <v>0</v>
          </cell>
          <cell r="I578">
            <v>0</v>
          </cell>
          <cell r="J578">
            <v>0</v>
          </cell>
        </row>
        <row r="579">
          <cell r="G579">
            <v>0</v>
          </cell>
          <cell r="I579">
            <v>0</v>
          </cell>
          <cell r="J579">
            <v>0</v>
          </cell>
        </row>
        <row r="580">
          <cell r="G580">
            <v>0</v>
          </cell>
          <cell r="H580">
            <v>0</v>
          </cell>
          <cell r="I580">
            <v>-36</v>
          </cell>
          <cell r="J580">
            <v>0</v>
          </cell>
        </row>
        <row r="581">
          <cell r="G581">
            <v>0</v>
          </cell>
          <cell r="H581">
            <v>0</v>
          </cell>
          <cell r="I581">
            <v>0</v>
          </cell>
          <cell r="J581">
            <v>0</v>
          </cell>
        </row>
        <row r="582">
          <cell r="G582">
            <v>0</v>
          </cell>
          <cell r="I582">
            <v>0</v>
          </cell>
        </row>
        <row r="583">
          <cell r="G583">
            <v>0</v>
          </cell>
          <cell r="I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320</v>
          </cell>
          <cell r="H594">
            <v>0</v>
          </cell>
          <cell r="I594">
            <v>-320</v>
          </cell>
          <cell r="J594">
            <v>0</v>
          </cell>
        </row>
        <row r="597">
          <cell r="E597">
            <v>0</v>
          </cell>
          <cell r="G597">
            <v>0</v>
          </cell>
          <cell r="H597">
            <v>0</v>
          </cell>
          <cell r="I597">
            <v>0</v>
          </cell>
          <cell r="J597">
            <v>0</v>
          </cell>
        </row>
        <row r="608">
          <cell r="B608" t="str">
            <v>31.03.2024г.</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opLeftCell="B6" workbookViewId="0">
      <selection activeCell="B121" sqref="B121"/>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+[2]OTCHET!B9</f>
        <v>РИОСВ ПЛОВДИВ</v>
      </c>
      <c r="C11" s="22"/>
      <c r="D11" s="22"/>
      <c r="E11" s="23" t="s">
        <v>0</v>
      </c>
      <c r="F11" s="24">
        <f>[2]OTCHET!F9</f>
        <v>45688</v>
      </c>
      <c r="G11" s="25" t="s">
        <v>1</v>
      </c>
      <c r="H11" s="26">
        <f>+[2]OTCHET!H9</f>
        <v>471013</v>
      </c>
      <c r="I11" s="448">
        <f>+[2]OTCHET!I9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+[2]OTCHET!B12</f>
        <v>Министерство на околната среда и водите</v>
      </c>
      <c r="C13" s="31"/>
      <c r="D13" s="31"/>
      <c r="E13" s="35" t="str">
        <f>+[2]OTCHET!E12</f>
        <v>код по ЕБК:</v>
      </c>
      <c r="F13" s="36" t="str">
        <f>+[2]OTCHET!F12</f>
        <v>1900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+[2]OTCHET!E15</f>
        <v>0</v>
      </c>
      <c r="F15" s="41" t="str">
        <f>[2]OTCHET!F15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173</v>
      </c>
      <c r="F17" s="454" t="s">
        <v>174</v>
      </c>
      <c r="G17" s="58" t="s">
        <v>8</v>
      </c>
      <c r="H17" s="59"/>
      <c r="I17" s="60"/>
      <c r="J17" s="61"/>
      <c r="K17" s="62"/>
      <c r="L17" s="62"/>
      <c r="M17" s="62"/>
      <c r="N17" s="63"/>
      <c r="O17" s="64" t="s">
        <v>9</v>
      </c>
      <c r="P17" s="65"/>
      <c r="Q17" s="1"/>
      <c r="R17" s="29"/>
      <c r="S17" s="29"/>
      <c r="T17" s="29"/>
      <c r="U17" s="29"/>
      <c r="V17" s="29"/>
      <c r="W17" s="29"/>
      <c r="X17" s="29"/>
      <c r="Y17" s="29"/>
      <c r="Z17" s="29"/>
    </row>
    <row r="18" spans="1:26" ht="47.25" customHeight="1" x14ac:dyDescent="0.25">
      <c r="A18" s="47"/>
      <c r="B18" s="66" t="s">
        <v>10</v>
      </c>
      <c r="C18" s="67"/>
      <c r="D18" s="67"/>
      <c r="E18" s="453"/>
      <c r="F18" s="455"/>
      <c r="G18" s="68" t="s">
        <v>11</v>
      </c>
      <c r="H18" s="69" t="s">
        <v>12</v>
      </c>
      <c r="I18" s="69" t="s">
        <v>13</v>
      </c>
      <c r="J18" s="70" t="s">
        <v>14</v>
      </c>
      <c r="K18" s="71" t="s">
        <v>15</v>
      </c>
      <c r="L18" s="71" t="s">
        <v>15</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16</v>
      </c>
      <c r="C20" s="82"/>
      <c r="D20" s="82"/>
      <c r="E20" s="83" t="s">
        <v>17</v>
      </c>
      <c r="F20" s="83" t="s">
        <v>18</v>
      </c>
      <c r="G20" s="84" t="s">
        <v>19</v>
      </c>
      <c r="H20" s="85" t="s">
        <v>20</v>
      </c>
      <c r="I20" s="85" t="s">
        <v>21</v>
      </c>
      <c r="J20" s="86" t="s">
        <v>22</v>
      </c>
      <c r="K20" s="87" t="s">
        <v>23</v>
      </c>
      <c r="L20" s="87" t="s">
        <v>24</v>
      </c>
      <c r="M20" s="87" t="s">
        <v>24</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25</v>
      </c>
      <c r="C22" s="100" t="s">
        <v>26</v>
      </c>
      <c r="D22" s="101"/>
      <c r="E22" s="102">
        <f t="shared" ref="E22:J22" si="0">+E23+E25+E36+E37</f>
        <v>0</v>
      </c>
      <c r="F22" s="102">
        <f t="shared" si="0"/>
        <v>14360</v>
      </c>
      <c r="G22" s="103">
        <f t="shared" si="0"/>
        <v>14560</v>
      </c>
      <c r="H22" s="104">
        <f t="shared" si="0"/>
        <v>0</v>
      </c>
      <c r="I22" s="104">
        <f t="shared" si="0"/>
        <v>0</v>
      </c>
      <c r="J22" s="105">
        <f t="shared" si="0"/>
        <v>-200</v>
      </c>
      <c r="K22" s="106">
        <f>+K23+K25+K35+K36+K37</f>
        <v>0</v>
      </c>
      <c r="L22" s="106">
        <f>+L23+L25+L35+L36+L37</f>
        <v>0</v>
      </c>
      <c r="M22" s="106">
        <f>+M23+M25+M35+M36</f>
        <v>0</v>
      </c>
      <c r="N22" s="107"/>
      <c r="O22" s="108" t="s">
        <v>26</v>
      </c>
      <c r="P22" s="109"/>
      <c r="Q22" s="55"/>
      <c r="R22" s="29"/>
      <c r="S22" s="29"/>
      <c r="T22" s="29"/>
      <c r="U22" s="29"/>
      <c r="V22" s="29"/>
      <c r="W22" s="29"/>
      <c r="X22" s="29"/>
      <c r="Y22" s="29"/>
      <c r="Z22" s="29"/>
    </row>
    <row r="23" spans="1:26" ht="16.5" thickTop="1" x14ac:dyDescent="0.25">
      <c r="A23" s="47">
        <v>15</v>
      </c>
      <c r="B23" s="110" t="s">
        <v>27</v>
      </c>
      <c r="C23" s="110" t="s">
        <v>28</v>
      </c>
      <c r="D23" s="110"/>
      <c r="E23" s="111">
        <f>[2]OTCHET!E22+[2]OTCHET!E28+[2]OTCHET!E33+[2]OTCHET!E39+[2]OTCHET!E47+[2]OTCHET!E52+[2]OTCHET!E58+[2]OTCHET!E61+[2]OTCHET!E64+[2]OTCHET!E65+[2]OTCHET!E72+[2]OTCHET!E73</f>
        <v>0</v>
      </c>
      <c r="F23" s="111">
        <f t="shared" ref="F23:F88" si="1">+G23+H23+I23+J23</f>
        <v>0</v>
      </c>
      <c r="G23" s="112">
        <f>[2]OTCHET!G22+[2]OTCHET!G28+[2]OTCHET!G33+[2]OTCHET!G39+[2]OTCHET!G47+[2]OTCHET!G52+[2]OTCHET!G58+[2]OTCHET!G61+[2]OTCHET!G64+[2]OTCHET!G65+[2]OTCHET!G72+[2]OTCHET!G73</f>
        <v>0</v>
      </c>
      <c r="H23" s="113">
        <f>[2]OTCHET!H22+[2]OTCHET!H28+[2]OTCHET!H33+[2]OTCHET!H39+[2]OTCHET!H47+[2]OTCHET!H52+[2]OTCHET!H58+[2]OTCHET!H61+[2]OTCHET!H64+[2]OTCHET!H65+[2]OTCHET!H72+[2]OTCHET!H73</f>
        <v>0</v>
      </c>
      <c r="I23" s="113">
        <f>[2]OTCHET!I22+[2]OTCHET!I28+[2]OTCHET!I33+[2]OTCHET!I39+[2]OTCHET!I47+[2]OTCHET!I52+[2]OTCHET!I58+[2]OTCHET!I61+[2]OTCHET!I64+[2]OTCHET!I65+[2]OTCHET!I72+[2]OTCHET!I73</f>
        <v>0</v>
      </c>
      <c r="J23" s="114">
        <f>[2]OTCHET!J22+[2]OTCHET!J28+[2]OTCHET!J33+[2]OTCHET!J39+[2]OTCHET!J47+[2]OTCHET!J52+[2]OTCHET!J58+[2]OTCHET!J61+[2]OTCHET!J64+[2]OTCHET!J65+[2]OTCHET!J72+[2]OTCHET!J73</f>
        <v>0</v>
      </c>
      <c r="K23" s="115"/>
      <c r="L23" s="115"/>
      <c r="M23" s="115"/>
      <c r="N23" s="116"/>
      <c r="O23" s="117" t="s">
        <v>28</v>
      </c>
      <c r="P23" s="118"/>
      <c r="Q23" s="55"/>
      <c r="R23" s="29"/>
      <c r="S23" s="29"/>
      <c r="T23" s="29"/>
      <c r="U23" s="29"/>
      <c r="V23" s="29"/>
      <c r="W23" s="29"/>
      <c r="X23" s="29"/>
      <c r="Y23" s="29"/>
      <c r="Z23" s="29"/>
    </row>
    <row r="24" spans="1:26" ht="16.5" hidden="1" customHeight="1" x14ac:dyDescent="0.25">
      <c r="A24" s="47"/>
      <c r="B24" s="119" t="s">
        <v>29</v>
      </c>
      <c r="C24" s="119" t="s">
        <v>30</v>
      </c>
      <c r="D24" s="119"/>
      <c r="E24" s="120"/>
      <c r="F24" s="120">
        <f t="shared" si="1"/>
        <v>0</v>
      </c>
      <c r="G24" s="121"/>
      <c r="H24" s="122"/>
      <c r="I24" s="122"/>
      <c r="J24" s="123"/>
      <c r="K24" s="124"/>
      <c r="L24" s="124"/>
      <c r="M24" s="124"/>
      <c r="N24" s="116"/>
      <c r="O24" s="125" t="s">
        <v>30</v>
      </c>
      <c r="P24" s="118"/>
      <c r="Q24" s="55"/>
      <c r="R24" s="29"/>
      <c r="S24" s="29"/>
      <c r="T24" s="29"/>
      <c r="U24" s="29"/>
      <c r="V24" s="29"/>
      <c r="W24" s="29"/>
      <c r="X24" s="29"/>
      <c r="Y24" s="29"/>
      <c r="Z24" s="29"/>
    </row>
    <row r="25" spans="1:26" ht="16.5" thickBot="1" x14ac:dyDescent="0.3">
      <c r="A25" s="47">
        <v>20</v>
      </c>
      <c r="B25" s="126" t="s">
        <v>31</v>
      </c>
      <c r="C25" s="126" t="s">
        <v>32</v>
      </c>
      <c r="D25" s="126"/>
      <c r="E25" s="127">
        <f>+E26+E30+E31+E32+E33</f>
        <v>0</v>
      </c>
      <c r="F25" s="127">
        <f>+F26+F30+F31+F32+F33</f>
        <v>14360</v>
      </c>
      <c r="G25" s="128">
        <f t="shared" ref="G25:M25" si="2">+G26+G30+G31+G32+G33</f>
        <v>14560</v>
      </c>
      <c r="H25" s="129">
        <f>+H26+H30+H31+H32+H33</f>
        <v>0</v>
      </c>
      <c r="I25" s="129">
        <f>+I26+I30+I31+I32+I33</f>
        <v>0</v>
      </c>
      <c r="J25" s="130">
        <f>+J26+J30+J31+J32+J33</f>
        <v>-200</v>
      </c>
      <c r="K25" s="106">
        <f t="shared" si="2"/>
        <v>0</v>
      </c>
      <c r="L25" s="106">
        <f t="shared" si="2"/>
        <v>0</v>
      </c>
      <c r="M25" s="106">
        <f t="shared" si="2"/>
        <v>0</v>
      </c>
      <c r="N25" s="116"/>
      <c r="O25" s="131" t="s">
        <v>32</v>
      </c>
      <c r="P25" s="118"/>
      <c r="Q25" s="55"/>
      <c r="R25" s="29"/>
      <c r="S25" s="29"/>
      <c r="T25" s="29"/>
      <c r="U25" s="29"/>
      <c r="V25" s="29"/>
      <c r="W25" s="29"/>
      <c r="X25" s="29"/>
      <c r="Y25" s="29"/>
      <c r="Z25" s="29"/>
    </row>
    <row r="26" spans="1:26" ht="15.75" x14ac:dyDescent="0.25">
      <c r="A26" s="47">
        <v>25</v>
      </c>
      <c r="B26" s="132" t="s">
        <v>33</v>
      </c>
      <c r="C26" s="132" t="s">
        <v>34</v>
      </c>
      <c r="D26" s="132"/>
      <c r="E26" s="133">
        <f>[2]OTCHET!E74</f>
        <v>0</v>
      </c>
      <c r="F26" s="133">
        <f t="shared" si="1"/>
        <v>0</v>
      </c>
      <c r="G26" s="134">
        <f>[2]OTCHET!G74</f>
        <v>0</v>
      </c>
      <c r="H26" s="135">
        <f>[2]OTCHET!H74</f>
        <v>0</v>
      </c>
      <c r="I26" s="135">
        <f>[2]OTCHET!I74</f>
        <v>0</v>
      </c>
      <c r="J26" s="136">
        <f>[2]OTCHET!J74</f>
        <v>0</v>
      </c>
      <c r="K26" s="124"/>
      <c r="L26" s="124"/>
      <c r="M26" s="124"/>
      <c r="N26" s="116"/>
      <c r="O26" s="137" t="s">
        <v>34</v>
      </c>
      <c r="P26" s="118"/>
      <c r="Q26" s="55"/>
      <c r="R26" s="29"/>
      <c r="S26" s="29"/>
      <c r="T26" s="29"/>
      <c r="U26" s="29"/>
      <c r="V26" s="29"/>
      <c r="W26" s="29"/>
      <c r="X26" s="29"/>
      <c r="Y26" s="29"/>
      <c r="Z26" s="29"/>
    </row>
    <row r="27" spans="1:26" ht="15.75" x14ac:dyDescent="0.25">
      <c r="A27" s="47">
        <v>26</v>
      </c>
      <c r="B27" s="138" t="s">
        <v>35</v>
      </c>
      <c r="C27" s="139" t="s">
        <v>36</v>
      </c>
      <c r="D27" s="138"/>
      <c r="E27" s="140">
        <f>[2]OTCHET!E75</f>
        <v>0</v>
      </c>
      <c r="F27" s="140">
        <f t="shared" si="1"/>
        <v>0</v>
      </c>
      <c r="G27" s="141">
        <f>[2]OTCHET!G75</f>
        <v>0</v>
      </c>
      <c r="H27" s="142">
        <f>[2]OTCHET!H75</f>
        <v>0</v>
      </c>
      <c r="I27" s="142">
        <f>[2]OTCHET!I75</f>
        <v>0</v>
      </c>
      <c r="J27" s="143">
        <f>[2]OTCHET!J75</f>
        <v>0</v>
      </c>
      <c r="K27" s="144"/>
      <c r="L27" s="144"/>
      <c r="M27" s="144"/>
      <c r="N27" s="116"/>
      <c r="O27" s="145" t="s">
        <v>36</v>
      </c>
      <c r="P27" s="118"/>
      <c r="Q27" s="55"/>
      <c r="R27" s="29"/>
      <c r="S27" s="29"/>
      <c r="T27" s="29"/>
      <c r="U27" s="29"/>
      <c r="V27" s="29"/>
      <c r="W27" s="29"/>
      <c r="X27" s="29"/>
      <c r="Y27" s="29"/>
      <c r="Z27" s="29"/>
    </row>
    <row r="28" spans="1:26" ht="15.75" x14ac:dyDescent="0.25">
      <c r="A28" s="47">
        <v>30</v>
      </c>
      <c r="B28" s="146" t="s">
        <v>37</v>
      </c>
      <c r="C28" s="147" t="s">
        <v>38</v>
      </c>
      <c r="D28" s="146"/>
      <c r="E28" s="148">
        <f>[2]OTCHET!E77</f>
        <v>0</v>
      </c>
      <c r="F28" s="148">
        <f t="shared" si="1"/>
        <v>0</v>
      </c>
      <c r="G28" s="149">
        <f>[2]OTCHET!G77</f>
        <v>0</v>
      </c>
      <c r="H28" s="150">
        <f>[2]OTCHET!H77</f>
        <v>0</v>
      </c>
      <c r="I28" s="150">
        <f>[2]OTCHET!I77</f>
        <v>0</v>
      </c>
      <c r="J28" s="151">
        <f>[2]OTCHET!J77</f>
        <v>0</v>
      </c>
      <c r="K28" s="152"/>
      <c r="L28" s="152"/>
      <c r="M28" s="152"/>
      <c r="N28" s="116"/>
      <c r="O28" s="153" t="s">
        <v>38</v>
      </c>
      <c r="P28" s="118"/>
      <c r="Q28" s="55"/>
      <c r="R28" s="29"/>
      <c r="S28" s="29"/>
      <c r="T28" s="29"/>
      <c r="U28" s="29"/>
      <c r="V28" s="29"/>
      <c r="W28" s="29"/>
      <c r="X28" s="29"/>
      <c r="Y28" s="29"/>
      <c r="Z28" s="29"/>
    </row>
    <row r="29" spans="1:26" ht="15.75" x14ac:dyDescent="0.25">
      <c r="A29" s="47">
        <v>35</v>
      </c>
      <c r="B29" s="154" t="s">
        <v>39</v>
      </c>
      <c r="C29" s="155" t="s">
        <v>40</v>
      </c>
      <c r="D29" s="154"/>
      <c r="E29" s="156">
        <f>+[2]OTCHET!E78+[2]OTCHET!E79</f>
        <v>0</v>
      </c>
      <c r="F29" s="156">
        <f t="shared" si="1"/>
        <v>0</v>
      </c>
      <c r="G29" s="157">
        <f>+[2]OTCHET!G78+[2]OTCHET!G79</f>
        <v>0</v>
      </c>
      <c r="H29" s="158">
        <f>+[2]OTCHET!H78+[2]OTCHET!H79</f>
        <v>0</v>
      </c>
      <c r="I29" s="158">
        <f>+[2]OTCHET!I78+[2]OTCHET!I79</f>
        <v>0</v>
      </c>
      <c r="J29" s="159">
        <f>+[2]OTCHET!J78+[2]OTCHET!J79</f>
        <v>0</v>
      </c>
      <c r="K29" s="152"/>
      <c r="L29" s="152"/>
      <c r="M29" s="152"/>
      <c r="N29" s="116"/>
      <c r="O29" s="160" t="s">
        <v>40</v>
      </c>
      <c r="P29" s="118"/>
      <c r="Q29" s="55"/>
      <c r="R29" s="29"/>
      <c r="S29" s="29"/>
      <c r="T29" s="29"/>
      <c r="U29" s="29"/>
      <c r="V29" s="29"/>
      <c r="W29" s="29"/>
      <c r="X29" s="29"/>
      <c r="Y29" s="29"/>
      <c r="Z29" s="29"/>
    </row>
    <row r="30" spans="1:26" ht="15.75" x14ac:dyDescent="0.25">
      <c r="A30" s="47">
        <v>40</v>
      </c>
      <c r="B30" s="161" t="s">
        <v>41</v>
      </c>
      <c r="C30" s="161" t="s">
        <v>42</v>
      </c>
      <c r="D30" s="161"/>
      <c r="E30" s="162">
        <f>[2]OTCHET!E90+[2]OTCHET!E93+[2]OTCHET!E94</f>
        <v>0</v>
      </c>
      <c r="F30" s="162">
        <f t="shared" si="1"/>
        <v>13654</v>
      </c>
      <c r="G30" s="163">
        <f>[2]OTCHET!G90+[2]OTCHET!G93+[2]OTCHET!G94</f>
        <v>13654</v>
      </c>
      <c r="H30" s="164">
        <f>[2]OTCHET!H90+[2]OTCHET!H93+[2]OTCHET!H94</f>
        <v>0</v>
      </c>
      <c r="I30" s="164">
        <f>[2]OTCHET!I90+[2]OTCHET!I93+[2]OTCHET!I94</f>
        <v>0</v>
      </c>
      <c r="J30" s="165">
        <f>[2]OTCHET!J90+[2]OTCHET!J93+[2]OTCHET!J94</f>
        <v>0</v>
      </c>
      <c r="K30" s="152"/>
      <c r="L30" s="152"/>
      <c r="M30" s="152"/>
      <c r="N30" s="116"/>
      <c r="O30" s="166" t="s">
        <v>42</v>
      </c>
      <c r="P30" s="118"/>
      <c r="Q30" s="55"/>
      <c r="R30" s="29"/>
      <c r="S30" s="29"/>
      <c r="T30" s="29"/>
      <c r="U30" s="29"/>
      <c r="V30" s="29"/>
      <c r="W30" s="29"/>
      <c r="X30" s="29"/>
      <c r="Y30" s="29"/>
      <c r="Z30" s="29"/>
    </row>
    <row r="31" spans="1:26" ht="15.75" x14ac:dyDescent="0.25">
      <c r="A31" s="47">
        <v>45</v>
      </c>
      <c r="B31" s="167" t="s">
        <v>43</v>
      </c>
      <c r="C31" s="167" t="s">
        <v>44</v>
      </c>
      <c r="D31" s="167"/>
      <c r="E31" s="168">
        <f>[2]OTCHET!E106</f>
        <v>0</v>
      </c>
      <c r="F31" s="168">
        <f t="shared" si="1"/>
        <v>908</v>
      </c>
      <c r="G31" s="169">
        <f>[2]OTCHET!G106</f>
        <v>906</v>
      </c>
      <c r="H31" s="170">
        <f>[2]OTCHET!H106</f>
        <v>0</v>
      </c>
      <c r="I31" s="170">
        <f>[2]OTCHET!I106</f>
        <v>0</v>
      </c>
      <c r="J31" s="171">
        <f>[2]OTCHET!J106</f>
        <v>2</v>
      </c>
      <c r="K31" s="152"/>
      <c r="L31" s="152"/>
      <c r="M31" s="152"/>
      <c r="N31" s="116"/>
      <c r="O31" s="172" t="s">
        <v>44</v>
      </c>
      <c r="P31" s="118"/>
      <c r="Q31" s="55"/>
      <c r="R31" s="29"/>
      <c r="S31" s="29"/>
      <c r="T31" s="29"/>
      <c r="U31" s="29"/>
      <c r="V31" s="29"/>
      <c r="W31" s="29"/>
      <c r="X31" s="29"/>
      <c r="Y31" s="29"/>
      <c r="Z31" s="29"/>
    </row>
    <row r="32" spans="1:26" ht="15.75" x14ac:dyDescent="0.25">
      <c r="A32" s="47">
        <v>50</v>
      </c>
      <c r="B32" s="167" t="s">
        <v>45</v>
      </c>
      <c r="C32" s="167" t="s">
        <v>46</v>
      </c>
      <c r="D32" s="167"/>
      <c r="E32" s="168">
        <f>[2]OTCHET!E110+[2]OTCHET!E119+[2]OTCHET!E135+[2]OTCHET!E136</f>
        <v>0</v>
      </c>
      <c r="F32" s="168">
        <f t="shared" si="1"/>
        <v>-202</v>
      </c>
      <c r="G32" s="169">
        <f>[2]OTCHET!G110+[2]OTCHET!G119+[2]OTCHET!G135+[2]OTCHET!G136</f>
        <v>0</v>
      </c>
      <c r="H32" s="170">
        <f>[2]OTCHET!H110+[2]OTCHET!H119+[2]OTCHET!H135+[2]OTCHET!H136</f>
        <v>0</v>
      </c>
      <c r="I32" s="170">
        <f>[2]OTCHET!I110+[2]OTCHET!I119+[2]OTCHET!I135+[2]OTCHET!I136</f>
        <v>0</v>
      </c>
      <c r="J32" s="171">
        <f>[2]OTCHET!J110+[2]OTCHET!J119+[2]OTCHET!J135+[2]OTCHET!J136</f>
        <v>-202</v>
      </c>
      <c r="K32" s="173"/>
      <c r="L32" s="173"/>
      <c r="M32" s="173"/>
      <c r="N32" s="116"/>
      <c r="O32" s="172" t="s">
        <v>46</v>
      </c>
      <c r="P32" s="118"/>
      <c r="Q32" s="55"/>
      <c r="R32" s="29"/>
      <c r="S32" s="29"/>
      <c r="T32" s="29"/>
      <c r="U32" s="29"/>
      <c r="V32" s="29"/>
      <c r="W32" s="29"/>
      <c r="X32" s="29"/>
      <c r="Y32" s="29"/>
      <c r="Z32" s="29"/>
    </row>
    <row r="33" spans="1:26" ht="16.5" thickBot="1" x14ac:dyDescent="0.3">
      <c r="A33" s="47">
        <v>51</v>
      </c>
      <c r="B33" s="174" t="s">
        <v>47</v>
      </c>
      <c r="C33" s="175" t="s">
        <v>48</v>
      </c>
      <c r="D33" s="174"/>
      <c r="E33" s="120">
        <f>[2]OTCHET!E123</f>
        <v>0</v>
      </c>
      <c r="F33" s="120">
        <f t="shared" si="1"/>
        <v>0</v>
      </c>
      <c r="G33" s="121">
        <f>[2]OTCHET!G123</f>
        <v>0</v>
      </c>
      <c r="H33" s="122">
        <f>[2]OTCHET!H123</f>
        <v>0</v>
      </c>
      <c r="I33" s="122">
        <f>[2]OTCHET!I123</f>
        <v>0</v>
      </c>
      <c r="J33" s="123">
        <f>[2]OTCHET!J123</f>
        <v>0</v>
      </c>
      <c r="K33" s="173"/>
      <c r="L33" s="173"/>
      <c r="M33" s="173"/>
      <c r="N33" s="116"/>
      <c r="O33" s="125" t="s">
        <v>48</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49</v>
      </c>
      <c r="C36" s="190" t="s">
        <v>50</v>
      </c>
      <c r="D36" s="190"/>
      <c r="E36" s="191">
        <f>+[2]OTCHET!E137</f>
        <v>0</v>
      </c>
      <c r="F36" s="191">
        <f t="shared" si="1"/>
        <v>0</v>
      </c>
      <c r="G36" s="192">
        <f>+[2]OTCHET!G137</f>
        <v>0</v>
      </c>
      <c r="H36" s="193">
        <f>+[2]OTCHET!H137</f>
        <v>0</v>
      </c>
      <c r="I36" s="193">
        <f>+[2]OTCHET!I137</f>
        <v>0</v>
      </c>
      <c r="J36" s="194">
        <f>+[2]OTCHET!J137</f>
        <v>0</v>
      </c>
      <c r="K36" s="195"/>
      <c r="L36" s="195"/>
      <c r="M36" s="195"/>
      <c r="N36" s="196"/>
      <c r="O36" s="197" t="s">
        <v>50</v>
      </c>
      <c r="P36" s="118"/>
      <c r="Q36" s="55"/>
      <c r="R36" s="29"/>
      <c r="S36" s="29"/>
      <c r="T36" s="29"/>
      <c r="U36" s="29"/>
      <c r="V36" s="29"/>
      <c r="W36" s="29"/>
      <c r="X36" s="29"/>
      <c r="Y36" s="29"/>
      <c r="Z36" s="29"/>
    </row>
    <row r="37" spans="1:26" ht="15.75" x14ac:dyDescent="0.25">
      <c r="A37" s="47">
        <v>65</v>
      </c>
      <c r="B37" s="198" t="s">
        <v>51</v>
      </c>
      <c r="C37" s="198" t="s">
        <v>52</v>
      </c>
      <c r="D37" s="198"/>
      <c r="E37" s="199">
        <f>[2]OTCHET!E140+[2]OTCHET!E149+[2]OTCHET!E158</f>
        <v>0</v>
      </c>
      <c r="F37" s="199">
        <f t="shared" si="1"/>
        <v>0</v>
      </c>
      <c r="G37" s="200">
        <f>[2]OTCHET!G140+[2]OTCHET!G149+[2]OTCHET!G158</f>
        <v>0</v>
      </c>
      <c r="H37" s="201">
        <f>[2]OTCHET!H140+[2]OTCHET!H149+[2]OTCHET!H158</f>
        <v>0</v>
      </c>
      <c r="I37" s="201">
        <f>[2]OTCHET!I140+[2]OTCHET!I149+[2]OTCHET!I158</f>
        <v>0</v>
      </c>
      <c r="J37" s="202">
        <f>[2]OTCHET!J140+[2]OTCHET!J149+[2]OTCHET!J158</f>
        <v>0</v>
      </c>
      <c r="K37" s="203"/>
      <c r="L37" s="203"/>
      <c r="M37" s="203"/>
      <c r="N37" s="196"/>
      <c r="O37" s="204" t="s">
        <v>52</v>
      </c>
      <c r="P37" s="118"/>
      <c r="Q37" s="205"/>
      <c r="R37" s="29"/>
      <c r="S37" s="29"/>
      <c r="T37" s="29"/>
      <c r="U37" s="29"/>
      <c r="V37" s="29"/>
      <c r="W37" s="29"/>
      <c r="X37" s="29"/>
      <c r="Y37" s="29"/>
      <c r="Z37" s="29"/>
    </row>
    <row r="38" spans="1:26" ht="19.5" thickBot="1" x14ac:dyDescent="0.35">
      <c r="A38" s="1">
        <v>70</v>
      </c>
      <c r="B38" s="206" t="s">
        <v>53</v>
      </c>
      <c r="C38" s="207" t="s">
        <v>54</v>
      </c>
      <c r="D38" s="208"/>
      <c r="E38" s="209">
        <f t="shared" ref="E38:J38" si="3">E39+E43+E44+E46+SUM(E48:E52)+E55</f>
        <v>0</v>
      </c>
      <c r="F38" s="209">
        <f t="shared" si="3"/>
        <v>127095</v>
      </c>
      <c r="G38" s="210">
        <f t="shared" si="3"/>
        <v>88169</v>
      </c>
      <c r="H38" s="211">
        <f t="shared" si="3"/>
        <v>0</v>
      </c>
      <c r="I38" s="211">
        <f t="shared" si="3"/>
        <v>272</v>
      </c>
      <c r="J38" s="212">
        <f t="shared" si="3"/>
        <v>38654</v>
      </c>
      <c r="K38" s="213">
        <f>SUM(K40:K54)-K45-K47-K53</f>
        <v>0</v>
      </c>
      <c r="L38" s="213">
        <f>SUM(L40:L54)-L45-L47-L53</f>
        <v>0</v>
      </c>
      <c r="M38" s="213">
        <f>SUM(M40:M53)-M45-M52</f>
        <v>0</v>
      </c>
      <c r="N38" s="116"/>
      <c r="O38" s="214" t="s">
        <v>54</v>
      </c>
      <c r="P38" s="215"/>
      <c r="Q38" s="216"/>
      <c r="R38" s="217"/>
      <c r="S38" s="217"/>
      <c r="T38" s="217"/>
      <c r="U38" s="217"/>
      <c r="V38" s="217"/>
      <c r="W38" s="217"/>
      <c r="X38" s="218"/>
      <c r="Y38" s="217"/>
      <c r="Z38" s="217"/>
    </row>
    <row r="39" spans="1:26" ht="17.25" thickTop="1" thickBot="1" x14ac:dyDescent="0.3">
      <c r="A39" s="1">
        <v>75</v>
      </c>
      <c r="B39" s="219" t="s">
        <v>55</v>
      </c>
      <c r="C39" s="220" t="s">
        <v>56</v>
      </c>
      <c r="D39" s="219"/>
      <c r="E39" s="221">
        <f t="shared" ref="E39:J39" si="4">SUM(E40:E42)</f>
        <v>0</v>
      </c>
      <c r="F39" s="221">
        <f t="shared" si="4"/>
        <v>119526</v>
      </c>
      <c r="G39" s="222">
        <f t="shared" si="4"/>
        <v>80872</v>
      </c>
      <c r="H39" s="223">
        <f t="shared" si="4"/>
        <v>0</v>
      </c>
      <c r="I39" s="223">
        <f t="shared" si="4"/>
        <v>0</v>
      </c>
      <c r="J39" s="224">
        <f t="shared" si="4"/>
        <v>38654</v>
      </c>
      <c r="K39" s="124"/>
      <c r="L39" s="124"/>
      <c r="M39" s="124"/>
      <c r="N39" s="225"/>
      <c r="O39" s="117" t="s">
        <v>57</v>
      </c>
      <c r="P39" s="215"/>
      <c r="Q39" s="216"/>
      <c r="R39" s="217"/>
      <c r="S39" s="217"/>
      <c r="T39" s="217"/>
      <c r="U39" s="217"/>
      <c r="V39" s="217"/>
      <c r="W39" s="217"/>
      <c r="X39" s="218"/>
      <c r="Y39" s="217"/>
      <c r="Z39" s="217"/>
    </row>
    <row r="40" spans="1:26" ht="15.75" x14ac:dyDescent="0.25">
      <c r="A40" s="1">
        <v>75</v>
      </c>
      <c r="B40" s="226" t="s">
        <v>58</v>
      </c>
      <c r="C40" s="227" t="s">
        <v>56</v>
      </c>
      <c r="D40" s="228"/>
      <c r="E40" s="229">
        <f>[2]OTCHET!E187</f>
        <v>0</v>
      </c>
      <c r="F40" s="229">
        <f t="shared" si="1"/>
        <v>90074</v>
      </c>
      <c r="G40" s="230">
        <f>[2]OTCHET!G187</f>
        <v>79916</v>
      </c>
      <c r="H40" s="231">
        <f>[2]OTCHET!H187</f>
        <v>0</v>
      </c>
      <c r="I40" s="231">
        <f>[2]OTCHET!I187</f>
        <v>0</v>
      </c>
      <c r="J40" s="232">
        <f>[2]OTCHET!J187</f>
        <v>10158</v>
      </c>
      <c r="K40" s="124"/>
      <c r="L40" s="124"/>
      <c r="M40" s="124"/>
      <c r="N40" s="225"/>
      <c r="O40" s="233" t="s">
        <v>56</v>
      </c>
      <c r="P40" s="215"/>
      <c r="Q40" s="216"/>
      <c r="R40" s="217"/>
      <c r="S40" s="217"/>
      <c r="T40" s="217"/>
      <c r="U40" s="217"/>
      <c r="V40" s="217"/>
      <c r="W40" s="217"/>
      <c r="X40" s="218"/>
      <c r="Y40" s="217"/>
      <c r="Z40" s="217"/>
    </row>
    <row r="41" spans="1:26" ht="15.75" x14ac:dyDescent="0.25">
      <c r="A41" s="1">
        <v>80</v>
      </c>
      <c r="B41" s="234" t="s">
        <v>59</v>
      </c>
      <c r="C41" s="235" t="s">
        <v>60</v>
      </c>
      <c r="D41" s="236"/>
      <c r="E41" s="237">
        <f>[2]OTCHET!E190</f>
        <v>0</v>
      </c>
      <c r="F41" s="237">
        <f t="shared" si="1"/>
        <v>956</v>
      </c>
      <c r="G41" s="238">
        <f>[2]OTCHET!G190</f>
        <v>956</v>
      </c>
      <c r="H41" s="239">
        <f>[2]OTCHET!H190</f>
        <v>0</v>
      </c>
      <c r="I41" s="239">
        <f>[2]OTCHET!I190</f>
        <v>0</v>
      </c>
      <c r="J41" s="240">
        <f>[2]OTCHET!J190</f>
        <v>0</v>
      </c>
      <c r="K41" s="152"/>
      <c r="L41" s="152"/>
      <c r="M41" s="152"/>
      <c r="N41" s="225"/>
      <c r="O41" s="172" t="s">
        <v>60</v>
      </c>
      <c r="P41" s="215"/>
      <c r="Q41" s="216"/>
      <c r="R41" s="217"/>
      <c r="S41" s="217"/>
      <c r="T41" s="217"/>
      <c r="U41" s="217"/>
      <c r="V41" s="217"/>
      <c r="W41" s="217"/>
      <c r="X41" s="218"/>
      <c r="Y41" s="217"/>
      <c r="Z41" s="217"/>
    </row>
    <row r="42" spans="1:26" ht="15.75" x14ac:dyDescent="0.25">
      <c r="A42" s="1">
        <v>85</v>
      </c>
      <c r="B42" s="241" t="s">
        <v>61</v>
      </c>
      <c r="C42" s="242" t="s">
        <v>62</v>
      </c>
      <c r="D42" s="243"/>
      <c r="E42" s="244">
        <f>+[2]OTCHET!E196+[2]OTCHET!E204</f>
        <v>0</v>
      </c>
      <c r="F42" s="244">
        <f t="shared" si="1"/>
        <v>28496</v>
      </c>
      <c r="G42" s="245">
        <f>+[2]OTCHET!G196+[2]OTCHET!G204</f>
        <v>0</v>
      </c>
      <c r="H42" s="246">
        <f>+[2]OTCHET!H196+[2]OTCHET!H204</f>
        <v>0</v>
      </c>
      <c r="I42" s="246">
        <f>+[2]OTCHET!I196+[2]OTCHET!I204</f>
        <v>0</v>
      </c>
      <c r="J42" s="247">
        <f>+[2]OTCHET!J196+[2]OTCHET!J204</f>
        <v>28496</v>
      </c>
      <c r="K42" s="152"/>
      <c r="L42" s="152"/>
      <c r="M42" s="152"/>
      <c r="N42" s="225"/>
      <c r="O42" s="172" t="s">
        <v>62</v>
      </c>
      <c r="P42" s="215"/>
      <c r="Q42" s="216"/>
      <c r="R42" s="217"/>
      <c r="S42" s="217"/>
      <c r="T42" s="217"/>
      <c r="U42" s="217"/>
      <c r="V42" s="217"/>
      <c r="W42" s="217"/>
      <c r="X42" s="218"/>
      <c r="Y42" s="217"/>
      <c r="Z42" s="217"/>
    </row>
    <row r="43" spans="1:26" ht="15.75" x14ac:dyDescent="0.25">
      <c r="A43" s="1">
        <v>90</v>
      </c>
      <c r="B43" s="248" t="s">
        <v>63</v>
      </c>
      <c r="C43" s="249" t="s">
        <v>64</v>
      </c>
      <c r="D43" s="248"/>
      <c r="E43" s="250">
        <f>+[2]OTCHET!E205+[2]OTCHET!E223+[2]OTCHET!E274</f>
        <v>0</v>
      </c>
      <c r="F43" s="250">
        <f t="shared" si="1"/>
        <v>7569</v>
      </c>
      <c r="G43" s="251">
        <f>+[2]OTCHET!G205+[2]OTCHET!G223+[2]OTCHET!G274</f>
        <v>7297</v>
      </c>
      <c r="H43" s="252">
        <f>+[2]OTCHET!H205+[2]OTCHET!H223+[2]OTCHET!H274</f>
        <v>0</v>
      </c>
      <c r="I43" s="252">
        <f>+[2]OTCHET!I205+[2]OTCHET!I223+[2]OTCHET!I274</f>
        <v>272</v>
      </c>
      <c r="J43" s="253">
        <f>+[2]OTCHET!J205+[2]OTCHET!J223+[2]OTCHET!J274</f>
        <v>0</v>
      </c>
      <c r="K43" s="152"/>
      <c r="L43" s="152"/>
      <c r="M43" s="152"/>
      <c r="N43" s="225"/>
      <c r="O43" s="172" t="s">
        <v>64</v>
      </c>
      <c r="P43" s="215"/>
      <c r="Q43" s="216"/>
      <c r="R43" s="217"/>
      <c r="S43" s="217"/>
      <c r="T43" s="217"/>
      <c r="U43" s="217"/>
      <c r="V43" s="217"/>
      <c r="W43" s="217"/>
      <c r="X43" s="218"/>
      <c r="Y43" s="217"/>
      <c r="Z43" s="217"/>
    </row>
    <row r="44" spans="1:26" ht="15.75" x14ac:dyDescent="0.25">
      <c r="A44" s="1">
        <v>95</v>
      </c>
      <c r="B44" s="254" t="s">
        <v>65</v>
      </c>
      <c r="C44" s="119" t="s">
        <v>66</v>
      </c>
      <c r="D44" s="254"/>
      <c r="E44" s="120">
        <f>+[2]OTCHET!E227+[2]OTCHET!E233+[2]OTCHET!E236+[2]OTCHET!E237+[2]OTCHET!E238+[2]OTCHET!E239+[2]OTCHET!E243</f>
        <v>0</v>
      </c>
      <c r="F44" s="120">
        <f t="shared" si="1"/>
        <v>0</v>
      </c>
      <c r="G44" s="121">
        <f>+[2]OTCHET!G227+[2]OTCHET!G233+[2]OTCHET!G236+[2]OTCHET!G237+[2]OTCHET!G238+[2]OTCHET!G239+[2]OTCHET!G243</f>
        <v>0</v>
      </c>
      <c r="H44" s="122">
        <f>+[2]OTCHET!H227+[2]OTCHET!H233+[2]OTCHET!H236+[2]OTCHET!H237+[2]OTCHET!H238+[2]OTCHET!H239+[2]OTCHET!H243</f>
        <v>0</v>
      </c>
      <c r="I44" s="122">
        <f>+[2]OTCHET!I227+[2]OTCHET!I233+[2]OTCHET!I236+[2]OTCHET!I237+[2]OTCHET!I238+[2]OTCHET!I239+[2]OTCHET!I243</f>
        <v>0</v>
      </c>
      <c r="J44" s="123">
        <f>+[2]OTCHET!J227+[2]OTCHET!J233+[2]OTCHET!J236+[2]OTCHET!J237+[2]OTCHET!J238+[2]OTCHET!J239+[2]OTCHET!J243</f>
        <v>0</v>
      </c>
      <c r="K44" s="152"/>
      <c r="L44" s="152"/>
      <c r="M44" s="152"/>
      <c r="N44" s="225"/>
      <c r="O44" s="125" t="s">
        <v>66</v>
      </c>
      <c r="P44" s="215"/>
      <c r="Q44" s="216"/>
      <c r="R44" s="217"/>
      <c r="S44" s="217"/>
      <c r="T44" s="217"/>
      <c r="U44" s="217"/>
      <c r="V44" s="217"/>
      <c r="W44" s="217"/>
      <c r="X44" s="218"/>
      <c r="Y44" s="217"/>
      <c r="Z44" s="217"/>
    </row>
    <row r="45" spans="1:26" ht="15.75" x14ac:dyDescent="0.25">
      <c r="A45" s="1">
        <v>100</v>
      </c>
      <c r="B45" s="255" t="s">
        <v>67</v>
      </c>
      <c r="C45" s="255" t="s">
        <v>68</v>
      </c>
      <c r="D45" s="255"/>
      <c r="E45" s="256">
        <f>+[2]OTCHET!E236+[2]OTCHET!E237+[2]OTCHET!E238+[2]OTCHET!E239+[2]OTCHET!E246+[2]OTCHET!E247+[2]OTCHET!E251</f>
        <v>0</v>
      </c>
      <c r="F45" s="256">
        <f t="shared" si="1"/>
        <v>0</v>
      </c>
      <c r="G45" s="257">
        <f>+[2]OTCHET!G236+[2]OTCHET!G237+[2]OTCHET!G238+[2]OTCHET!G239+[2]OTCHET!G246+[2]OTCHET!G247+[2]OTCHET!G251</f>
        <v>0</v>
      </c>
      <c r="H45" s="258">
        <f>+[2]OTCHET!H236+[2]OTCHET!H237+[2]OTCHET!H238+[2]OTCHET!H239+[2]OTCHET!H246+[2]OTCHET!H247+[2]OTCHET!H251</f>
        <v>0</v>
      </c>
      <c r="I45" s="259">
        <f>+[2]OTCHET!I236+[2]OTCHET!I237+[2]OTCHET!I238+[2]OTCHET!I239+[2]OTCHET!I246+[2]OTCHET!I247+[2]OTCHET!I251</f>
        <v>0</v>
      </c>
      <c r="J45" s="260">
        <f>+[2]OTCHET!J236+[2]OTCHET!J237+[2]OTCHET!J238+[2]OTCHET!J239+[2]OTCHET!J246+[2]OTCHET!J247+[2]OTCHET!J251</f>
        <v>0</v>
      </c>
      <c r="K45" s="152"/>
      <c r="L45" s="152"/>
      <c r="M45" s="152"/>
      <c r="N45" s="225"/>
      <c r="O45" s="261" t="s">
        <v>68</v>
      </c>
      <c r="P45" s="215"/>
      <c r="Q45" s="216"/>
      <c r="R45" s="217"/>
      <c r="S45" s="217"/>
      <c r="T45" s="217"/>
      <c r="U45" s="217"/>
      <c r="V45" s="217"/>
      <c r="W45" s="217"/>
      <c r="X45" s="218"/>
      <c r="Y45" s="217"/>
      <c r="Z45" s="217"/>
    </row>
    <row r="46" spans="1:26" ht="15.75" x14ac:dyDescent="0.25">
      <c r="A46" s="1">
        <v>105</v>
      </c>
      <c r="B46" s="248" t="s">
        <v>69</v>
      </c>
      <c r="C46" s="249" t="s">
        <v>70</v>
      </c>
      <c r="D46" s="248"/>
      <c r="E46" s="250">
        <f>+[2]OTCHET!E258+[2]OTCHET!E259+[2]OTCHET!E260+[2]OTCHET!E261</f>
        <v>0</v>
      </c>
      <c r="F46" s="250">
        <f t="shared" si="1"/>
        <v>0</v>
      </c>
      <c r="G46" s="251">
        <f>+[2]OTCHET!G258+[2]OTCHET!G259+[2]OTCHET!G260+[2]OTCHET!G261</f>
        <v>0</v>
      </c>
      <c r="H46" s="252">
        <f>+[2]OTCHET!H258+[2]OTCHET!H259+[2]OTCHET!H260+[2]OTCHET!H261</f>
        <v>0</v>
      </c>
      <c r="I46" s="252">
        <f>+[2]OTCHET!I258+[2]OTCHET!I259+[2]OTCHET!I260+[2]OTCHET!I261</f>
        <v>0</v>
      </c>
      <c r="J46" s="253">
        <f>+[2]OTCHET!J258+[2]OTCHET!J259+[2]OTCHET!J260+[2]OTCHET!J261</f>
        <v>0</v>
      </c>
      <c r="K46" s="152"/>
      <c r="L46" s="152"/>
      <c r="M46" s="152"/>
      <c r="N46" s="225"/>
      <c r="O46" s="233" t="s">
        <v>70</v>
      </c>
      <c r="P46" s="215"/>
      <c r="Q46" s="216"/>
      <c r="R46" s="217"/>
      <c r="S46" s="217"/>
      <c r="T46" s="217"/>
      <c r="U46" s="217"/>
      <c r="V46" s="217"/>
      <c r="W46" s="217"/>
      <c r="X46" s="218"/>
      <c r="Y46" s="217"/>
      <c r="Z46" s="217"/>
    </row>
    <row r="47" spans="1:26" ht="15.75" x14ac:dyDescent="0.25">
      <c r="A47" s="1">
        <v>106</v>
      </c>
      <c r="B47" s="255" t="s">
        <v>71</v>
      </c>
      <c r="C47" s="255" t="s">
        <v>72</v>
      </c>
      <c r="D47" s="255"/>
      <c r="E47" s="256">
        <f>+[2]OTCHET!E259</f>
        <v>0</v>
      </c>
      <c r="F47" s="256">
        <f t="shared" si="1"/>
        <v>0</v>
      </c>
      <c r="G47" s="257">
        <f>+[2]OTCHET!G259</f>
        <v>0</v>
      </c>
      <c r="H47" s="258">
        <f>+[2]OTCHET!H259</f>
        <v>0</v>
      </c>
      <c r="I47" s="259">
        <f>+[2]OTCHET!I259</f>
        <v>0</v>
      </c>
      <c r="J47" s="260">
        <f>+[2]OTCHET!J259</f>
        <v>0</v>
      </c>
      <c r="K47" s="152"/>
      <c r="L47" s="152"/>
      <c r="M47" s="152"/>
      <c r="N47" s="225"/>
      <c r="O47" s="261" t="s">
        <v>72</v>
      </c>
      <c r="P47" s="215"/>
      <c r="Q47" s="216"/>
      <c r="R47" s="217"/>
      <c r="S47" s="217"/>
      <c r="T47" s="217"/>
      <c r="U47" s="217"/>
      <c r="V47" s="217"/>
      <c r="W47" s="217"/>
      <c r="X47" s="218"/>
      <c r="Y47" s="217"/>
      <c r="Z47" s="217"/>
    </row>
    <row r="48" spans="1:26" ht="15.75" x14ac:dyDescent="0.25">
      <c r="A48" s="1">
        <v>107</v>
      </c>
      <c r="B48" s="262" t="s">
        <v>73</v>
      </c>
      <c r="C48" s="262" t="s">
        <v>74</v>
      </c>
      <c r="D48" s="263"/>
      <c r="E48" s="168">
        <f>+[2]OTCHET!E268+[2]OTCHET!E272+[2]OTCHET!E273</f>
        <v>0</v>
      </c>
      <c r="F48" s="168">
        <f t="shared" si="1"/>
        <v>0</v>
      </c>
      <c r="G48" s="163">
        <f>+[2]OTCHET!G268+[2]OTCHET!G272+[2]OTCHET!G273</f>
        <v>0</v>
      </c>
      <c r="H48" s="164">
        <f>+[2]OTCHET!H268+[2]OTCHET!H272+[2]OTCHET!H273</f>
        <v>0</v>
      </c>
      <c r="I48" s="164">
        <f>+[2]OTCHET!I268+[2]OTCHET!I272+[2]OTCHET!I273</f>
        <v>0</v>
      </c>
      <c r="J48" s="165">
        <f>+[2]OTCHET!J268+[2]OTCHET!J272+[2]OTCHET!J273</f>
        <v>0</v>
      </c>
      <c r="K48" s="152"/>
      <c r="L48" s="152"/>
      <c r="M48" s="152"/>
      <c r="N48" s="225"/>
      <c r="O48" s="172" t="s">
        <v>75</v>
      </c>
      <c r="P48" s="215"/>
      <c r="Q48" s="216"/>
      <c r="R48" s="217"/>
      <c r="S48" s="217"/>
      <c r="T48" s="217"/>
      <c r="U48" s="217"/>
      <c r="V48" s="217"/>
      <c r="W48" s="217"/>
      <c r="X48" s="218"/>
      <c r="Y48" s="217"/>
      <c r="Z48" s="217"/>
    </row>
    <row r="49" spans="1:26" ht="15.75" x14ac:dyDescent="0.25">
      <c r="A49" s="1">
        <v>108</v>
      </c>
      <c r="B49" s="262" t="s">
        <v>76</v>
      </c>
      <c r="C49" s="262" t="s">
        <v>77</v>
      </c>
      <c r="D49" s="263"/>
      <c r="E49" s="168">
        <f>[2]OTCHET!E278+[2]OTCHET!E279+[2]OTCHET!E287+[2]OTCHET!E290</f>
        <v>0</v>
      </c>
      <c r="F49" s="168">
        <f t="shared" si="1"/>
        <v>0</v>
      </c>
      <c r="G49" s="169">
        <f>[2]OTCHET!G278+[2]OTCHET!G279+[2]OTCHET!G287+[2]OTCHET!G290</f>
        <v>0</v>
      </c>
      <c r="H49" s="170">
        <f>[2]OTCHET!H278+[2]OTCHET!H279+[2]OTCHET!H287+[2]OTCHET!H290</f>
        <v>0</v>
      </c>
      <c r="I49" s="170">
        <f>[2]OTCHET!I278+[2]OTCHET!I279+[2]OTCHET!I287+[2]OTCHET!I290</f>
        <v>0</v>
      </c>
      <c r="J49" s="171">
        <f>[2]OTCHET!J278+[2]OTCHET!J279+[2]OTCHET!J287+[2]OTCHET!J290</f>
        <v>0</v>
      </c>
      <c r="K49" s="152"/>
      <c r="L49" s="152"/>
      <c r="M49" s="152"/>
      <c r="N49" s="225"/>
      <c r="O49" s="172" t="s">
        <v>77</v>
      </c>
      <c r="P49" s="215"/>
      <c r="Q49" s="216"/>
      <c r="R49" s="217"/>
      <c r="S49" s="217"/>
      <c r="T49" s="217"/>
      <c r="U49" s="217"/>
      <c r="V49" s="217"/>
      <c r="W49" s="217"/>
      <c r="X49" s="218"/>
      <c r="Y49" s="217"/>
      <c r="Z49" s="217"/>
    </row>
    <row r="50" spans="1:26" ht="15.75" x14ac:dyDescent="0.25">
      <c r="A50" s="1">
        <v>110</v>
      </c>
      <c r="B50" s="262" t="s">
        <v>78</v>
      </c>
      <c r="C50" s="262" t="s">
        <v>79</v>
      </c>
      <c r="D50" s="262"/>
      <c r="E50" s="168">
        <f>+[2]OTCHET!E291</f>
        <v>0</v>
      </c>
      <c r="F50" s="168">
        <f t="shared" si="1"/>
        <v>0</v>
      </c>
      <c r="G50" s="169">
        <f>+[2]OTCHET!G291</f>
        <v>0</v>
      </c>
      <c r="H50" s="170">
        <f>+[2]OTCHET!H291</f>
        <v>0</v>
      </c>
      <c r="I50" s="170">
        <f>+[2]OTCHET!I291</f>
        <v>0</v>
      </c>
      <c r="J50" s="171">
        <f>+[2]OTCHET!J291</f>
        <v>0</v>
      </c>
      <c r="K50" s="152"/>
      <c r="L50" s="152"/>
      <c r="M50" s="152"/>
      <c r="N50" s="225"/>
      <c r="O50" s="172" t="s">
        <v>79</v>
      </c>
      <c r="P50" s="215"/>
      <c r="Q50" s="216"/>
      <c r="R50" s="217"/>
      <c r="S50" s="217"/>
      <c r="T50" s="217"/>
      <c r="U50" s="217"/>
      <c r="V50" s="217"/>
      <c r="W50" s="217"/>
      <c r="X50" s="218"/>
      <c r="Y50" s="217"/>
      <c r="Z50" s="217"/>
    </row>
    <row r="51" spans="1:26" ht="15.75" x14ac:dyDescent="0.25">
      <c r="A51" s="1">
        <v>115</v>
      </c>
      <c r="B51" s="254" t="s">
        <v>80</v>
      </c>
      <c r="C51" s="264" t="s">
        <v>81</v>
      </c>
      <c r="D51" s="119"/>
      <c r="E51" s="120">
        <f>+[2]OTCHET!E275</f>
        <v>0</v>
      </c>
      <c r="F51" s="120">
        <f>+G51+H51+I51+J51</f>
        <v>0</v>
      </c>
      <c r="G51" s="121">
        <f>+[2]OTCHET!G275</f>
        <v>0</v>
      </c>
      <c r="H51" s="122">
        <f>+[2]OTCHET!H275</f>
        <v>0</v>
      </c>
      <c r="I51" s="122">
        <f>+[2]OTCHET!I275</f>
        <v>0</v>
      </c>
      <c r="J51" s="123">
        <f>+[2]OTCHET!J275</f>
        <v>0</v>
      </c>
      <c r="K51" s="152"/>
      <c r="L51" s="152"/>
      <c r="M51" s="152"/>
      <c r="N51" s="225"/>
      <c r="O51" s="172" t="s">
        <v>82</v>
      </c>
      <c r="P51" s="215"/>
      <c r="Q51" s="216"/>
      <c r="R51" s="217"/>
      <c r="S51" s="217"/>
      <c r="T51" s="217"/>
      <c r="U51" s="217"/>
      <c r="V51" s="217"/>
      <c r="W51" s="217"/>
      <c r="X51" s="218"/>
      <c r="Y51" s="217"/>
      <c r="Z51" s="217"/>
    </row>
    <row r="52" spans="1:26" ht="15.75" x14ac:dyDescent="0.25">
      <c r="A52" s="1">
        <v>115</v>
      </c>
      <c r="B52" s="254" t="s">
        <v>83</v>
      </c>
      <c r="C52" s="264" t="s">
        <v>81</v>
      </c>
      <c r="D52" s="119"/>
      <c r="E52" s="120">
        <f>+[2]OTCHET!E296</f>
        <v>0</v>
      </c>
      <c r="F52" s="120">
        <f t="shared" si="1"/>
        <v>0</v>
      </c>
      <c r="G52" s="121">
        <f>+[2]OTCHET!G296</f>
        <v>0</v>
      </c>
      <c r="H52" s="122">
        <f>+[2]OTCHET!H296</f>
        <v>0</v>
      </c>
      <c r="I52" s="122">
        <f>+[2]OTCHET!I296</f>
        <v>0</v>
      </c>
      <c r="J52" s="123">
        <f>+[2]OTCHET!J296</f>
        <v>0</v>
      </c>
      <c r="K52" s="152"/>
      <c r="L52" s="152"/>
      <c r="M52" s="152"/>
      <c r="N52" s="225"/>
      <c r="O52" s="125" t="s">
        <v>81</v>
      </c>
      <c r="P52" s="215"/>
      <c r="Q52" s="216"/>
      <c r="R52" s="217"/>
      <c r="S52" s="217"/>
      <c r="T52" s="217"/>
      <c r="U52" s="217"/>
      <c r="V52" s="217"/>
      <c r="W52" s="217"/>
      <c r="X52" s="218"/>
      <c r="Y52" s="217"/>
      <c r="Z52" s="217"/>
    </row>
    <row r="53" spans="1:26" ht="16.5" thickBot="1" x14ac:dyDescent="0.3">
      <c r="A53" s="1">
        <v>120</v>
      </c>
      <c r="B53" s="265" t="s">
        <v>84</v>
      </c>
      <c r="C53" s="265" t="s">
        <v>85</v>
      </c>
      <c r="D53" s="266"/>
      <c r="E53" s="267">
        <f>[2]OTCHET!E297</f>
        <v>0</v>
      </c>
      <c r="F53" s="267">
        <f t="shared" si="1"/>
        <v>0</v>
      </c>
      <c r="G53" s="268">
        <f>[2]OTCHET!G297</f>
        <v>0</v>
      </c>
      <c r="H53" s="269">
        <f>[2]OTCHET!H297</f>
        <v>0</v>
      </c>
      <c r="I53" s="269">
        <f>[2]OTCHET!I297</f>
        <v>0</v>
      </c>
      <c r="J53" s="270">
        <f>[2]OTCHET!J297</f>
        <v>0</v>
      </c>
      <c r="K53" s="173"/>
      <c r="L53" s="173"/>
      <c r="M53" s="173"/>
      <c r="N53" s="225"/>
      <c r="O53" s="271" t="s">
        <v>85</v>
      </c>
      <c r="P53" s="215"/>
      <c r="Q53" s="216"/>
      <c r="R53" s="217"/>
      <c r="S53" s="217"/>
      <c r="T53" s="217"/>
      <c r="U53" s="217"/>
      <c r="V53" s="217"/>
      <c r="W53" s="217"/>
      <c r="X53" s="218"/>
      <c r="Y53" s="217"/>
      <c r="Z53" s="217"/>
    </row>
    <row r="54" spans="1:26" ht="16.5" thickBot="1" x14ac:dyDescent="0.3">
      <c r="A54" s="1">
        <v>125</v>
      </c>
      <c r="B54" s="272" t="s">
        <v>86</v>
      </c>
      <c r="C54" s="273" t="s">
        <v>87</v>
      </c>
      <c r="D54" s="274"/>
      <c r="E54" s="275">
        <f>[2]OTCHET!E299</f>
        <v>0</v>
      </c>
      <c r="F54" s="275">
        <f t="shared" si="1"/>
        <v>0</v>
      </c>
      <c r="G54" s="276">
        <f>[2]OTCHET!G299</f>
        <v>0</v>
      </c>
      <c r="H54" s="277">
        <f>[2]OTCHET!H299</f>
        <v>0</v>
      </c>
      <c r="I54" s="277">
        <f>[2]OTCHET!I299</f>
        <v>0</v>
      </c>
      <c r="J54" s="278">
        <f>[2]OTCHET!J299</f>
        <v>0</v>
      </c>
      <c r="K54" s="279"/>
      <c r="L54" s="279"/>
      <c r="M54" s="280"/>
      <c r="N54" s="225"/>
      <c r="O54" s="281" t="s">
        <v>87</v>
      </c>
      <c r="P54" s="215"/>
      <c r="Q54" s="216"/>
      <c r="R54" s="217"/>
      <c r="S54" s="217"/>
      <c r="T54" s="217"/>
      <c r="U54" s="217"/>
      <c r="V54" s="217"/>
      <c r="W54" s="217"/>
      <c r="X54" s="218"/>
      <c r="Y54" s="217"/>
      <c r="Z54" s="217"/>
    </row>
    <row r="55" spans="1:26" ht="15.75" x14ac:dyDescent="0.25">
      <c r="A55" s="282">
        <v>127</v>
      </c>
      <c r="B55" s="176" t="s">
        <v>88</v>
      </c>
      <c r="C55" s="176" t="s">
        <v>89</v>
      </c>
      <c r="D55" s="283"/>
      <c r="E55" s="284">
        <f>+[2]OTCHET!E300</f>
        <v>0</v>
      </c>
      <c r="F55" s="284">
        <f t="shared" si="1"/>
        <v>0</v>
      </c>
      <c r="G55" s="285">
        <f>+[2]OTCHET!G300</f>
        <v>0</v>
      </c>
      <c r="H55" s="286">
        <f>+[2]OTCHET!H300</f>
        <v>0</v>
      </c>
      <c r="I55" s="286">
        <f>+[2]OTCHET!I300</f>
        <v>0</v>
      </c>
      <c r="J55" s="287">
        <f>+[2]OTCHET!J300</f>
        <v>0</v>
      </c>
      <c r="K55" s="288"/>
      <c r="L55" s="288"/>
      <c r="M55" s="289"/>
      <c r="N55" s="196"/>
      <c r="O55" s="290" t="s">
        <v>89</v>
      </c>
      <c r="P55" s="215"/>
      <c r="Q55" s="216"/>
      <c r="R55" s="217"/>
      <c r="S55" s="217"/>
      <c r="T55" s="217"/>
      <c r="U55" s="217"/>
      <c r="V55" s="217"/>
      <c r="W55" s="217"/>
      <c r="X55" s="218"/>
      <c r="Y55" s="217"/>
      <c r="Z55" s="217"/>
    </row>
    <row r="56" spans="1:26" ht="19.5" thickBot="1" x14ac:dyDescent="0.35">
      <c r="A56" s="1">
        <v>130</v>
      </c>
      <c r="B56" s="291" t="s">
        <v>90</v>
      </c>
      <c r="C56" s="292" t="s">
        <v>91</v>
      </c>
      <c r="D56" s="292"/>
      <c r="E56" s="293">
        <f t="shared" ref="E56:J56" si="5">+E57+E58+E62</f>
        <v>0</v>
      </c>
      <c r="F56" s="293">
        <f t="shared" si="5"/>
        <v>109948</v>
      </c>
      <c r="G56" s="294">
        <f t="shared" si="5"/>
        <v>71294</v>
      </c>
      <c r="H56" s="295">
        <f t="shared" si="5"/>
        <v>0</v>
      </c>
      <c r="I56" s="296">
        <f t="shared" si="5"/>
        <v>0</v>
      </c>
      <c r="J56" s="297">
        <f t="shared" si="5"/>
        <v>38654</v>
      </c>
      <c r="K56" s="106">
        <f>+K57+K58+K61</f>
        <v>0</v>
      </c>
      <c r="L56" s="106">
        <f>+L57+L58+L61</f>
        <v>0</v>
      </c>
      <c r="M56" s="106">
        <f>+M57+M58+M61</f>
        <v>0</v>
      </c>
      <c r="N56" s="116"/>
      <c r="O56" s="298" t="s">
        <v>91</v>
      </c>
      <c r="P56" s="215"/>
      <c r="Q56" s="216"/>
      <c r="R56" s="217"/>
      <c r="S56" s="217"/>
      <c r="T56" s="217"/>
      <c r="U56" s="217"/>
      <c r="V56" s="217"/>
      <c r="W56" s="217"/>
      <c r="X56" s="218"/>
      <c r="Y56" s="217"/>
      <c r="Z56" s="217"/>
    </row>
    <row r="57" spans="1:26" ht="16.5" thickTop="1" x14ac:dyDescent="0.25">
      <c r="A57" s="1">
        <v>135</v>
      </c>
      <c r="B57" s="248" t="s">
        <v>92</v>
      </c>
      <c r="C57" s="249" t="s">
        <v>93</v>
      </c>
      <c r="D57" s="248"/>
      <c r="E57" s="299">
        <f>+[2]OTCHET!E364+[2]OTCHET!E378+[2]OTCHET!E391</f>
        <v>0</v>
      </c>
      <c r="F57" s="299">
        <f t="shared" si="1"/>
        <v>0</v>
      </c>
      <c r="G57" s="300">
        <f>+[2]OTCHET!G364+[2]OTCHET!G378+[2]OTCHET!G391</f>
        <v>0</v>
      </c>
      <c r="H57" s="301">
        <f>+[2]OTCHET!H364+[2]OTCHET!H378+[2]OTCHET!H391</f>
        <v>0</v>
      </c>
      <c r="I57" s="301">
        <f>+[2]OTCHET!I364+[2]OTCHET!I378+[2]OTCHET!I391</f>
        <v>0</v>
      </c>
      <c r="J57" s="302">
        <f>+[2]OTCHET!J364+[2]OTCHET!J378+[2]OTCHET!J391</f>
        <v>0</v>
      </c>
      <c r="K57" s="289"/>
      <c r="L57" s="289"/>
      <c r="M57" s="289"/>
      <c r="N57" s="196"/>
      <c r="O57" s="303" t="s">
        <v>93</v>
      </c>
      <c r="P57" s="215"/>
      <c r="Q57" s="216"/>
      <c r="R57" s="217"/>
      <c r="S57" s="217"/>
      <c r="T57" s="217"/>
      <c r="U57" s="217"/>
      <c r="V57" s="217"/>
      <c r="W57" s="217"/>
      <c r="X57" s="218"/>
      <c r="Y57" s="217"/>
      <c r="Z57" s="217"/>
    </row>
    <row r="58" spans="1:26" ht="15.75" x14ac:dyDescent="0.25">
      <c r="A58" s="1">
        <v>140</v>
      </c>
      <c r="B58" s="263" t="s">
        <v>94</v>
      </c>
      <c r="C58" s="262" t="s">
        <v>95</v>
      </c>
      <c r="D58" s="263"/>
      <c r="E58" s="304">
        <f>+[2]OTCHET!E386+[2]OTCHET!E394+[2]OTCHET!E399+[2]OTCHET!E402+[2]OTCHET!E405+[2]OTCHET!E408+[2]OTCHET!E409+[2]OTCHET!E412+[2]OTCHET!E425+[2]OTCHET!E426+[2]OTCHET!E427+[2]OTCHET!E428+[2]OTCHET!E429</f>
        <v>0</v>
      </c>
      <c r="F58" s="304">
        <f t="shared" si="1"/>
        <v>71294</v>
      </c>
      <c r="G58" s="305">
        <f>+[2]OTCHET!G386+[2]OTCHET!G394+[2]OTCHET!G399+[2]OTCHET!G402+[2]OTCHET!G405+[2]OTCHET!G408+[2]OTCHET!G409+[2]OTCHET!G412+[2]OTCHET!G425+[2]OTCHET!G426+[2]OTCHET!G427+[2]OTCHET!G428+[2]OTCHET!G429</f>
        <v>71294</v>
      </c>
      <c r="H58" s="306">
        <f>+[2]OTCHET!H386+[2]OTCHET!H394+[2]OTCHET!H399+[2]OTCHET!H402+[2]OTCHET!H405+[2]OTCHET!H408+[2]OTCHET!H409+[2]OTCHET!H412+[2]OTCHET!H425+[2]OTCHET!H426+[2]OTCHET!H427+[2]OTCHET!H428+[2]OTCHET!H429</f>
        <v>0</v>
      </c>
      <c r="I58" s="306">
        <f>+[2]OTCHET!I386+[2]OTCHET!I394+[2]OTCHET!I399+[2]OTCHET!I402+[2]OTCHET!I405+[2]OTCHET!I408+[2]OTCHET!I409+[2]OTCHET!I412+[2]OTCHET!I425+[2]OTCHET!I426+[2]OTCHET!I427+[2]OTCHET!I428+[2]OTCHET!I429</f>
        <v>0</v>
      </c>
      <c r="J58" s="307">
        <f>+[2]OTCHET!J386+[2]OTCHET!J394+[2]OTCHET!J399+[2]OTCHET!J402+[2]OTCHET!J405+[2]OTCHET!J408+[2]OTCHET!J409+[2]OTCHET!J412+[2]OTCHET!J425+[2]OTCHET!J426+[2]OTCHET!J427+[2]OTCHET!J428+[2]OTCHET!J429</f>
        <v>0</v>
      </c>
      <c r="K58" s="289"/>
      <c r="L58" s="289"/>
      <c r="M58" s="289"/>
      <c r="N58" s="196"/>
      <c r="O58" s="308" t="s">
        <v>95</v>
      </c>
      <c r="P58" s="215"/>
      <c r="Q58" s="216"/>
      <c r="R58" s="217"/>
      <c r="S58" s="217"/>
      <c r="T58" s="217"/>
      <c r="U58" s="217"/>
      <c r="V58" s="217"/>
      <c r="W58" s="217"/>
      <c r="X58" s="218"/>
      <c r="Y58" s="217"/>
      <c r="Z58" s="217"/>
    </row>
    <row r="59" spans="1:26" ht="15.75" x14ac:dyDescent="0.25">
      <c r="A59" s="1">
        <v>145</v>
      </c>
      <c r="B59" s="119" t="s">
        <v>96</v>
      </c>
      <c r="C59" s="119" t="s">
        <v>97</v>
      </c>
      <c r="D59" s="254"/>
      <c r="E59" s="309">
        <f>+[2]OTCHET!E425+[2]OTCHET!E426+[2]OTCHET!E427+[2]OTCHET!E428+[2]OTCHET!E429</f>
        <v>0</v>
      </c>
      <c r="F59" s="309">
        <f t="shared" si="1"/>
        <v>0</v>
      </c>
      <c r="G59" s="310">
        <f>+[2]OTCHET!G425+[2]OTCHET!G426+[2]OTCHET!G427+[2]OTCHET!G428+[2]OTCHET!G429</f>
        <v>0</v>
      </c>
      <c r="H59" s="311">
        <f>+[2]OTCHET!H425+[2]OTCHET!H426+[2]OTCHET!H427+[2]OTCHET!H428+[2]OTCHET!H429</f>
        <v>0</v>
      </c>
      <c r="I59" s="311">
        <f>+[2]OTCHET!I425+[2]OTCHET!I426+[2]OTCHET!I427+[2]OTCHET!I428+[2]OTCHET!I429</f>
        <v>0</v>
      </c>
      <c r="J59" s="312">
        <f>+[2]OTCHET!J425+[2]OTCHET!J426+[2]OTCHET!J427+[2]OTCHET!J428+[2]OTCHET!J429</f>
        <v>0</v>
      </c>
      <c r="K59" s="289"/>
      <c r="L59" s="289"/>
      <c r="M59" s="289"/>
      <c r="N59" s="196"/>
      <c r="O59" s="313" t="s">
        <v>97</v>
      </c>
      <c r="P59" s="215"/>
      <c r="Q59" s="216"/>
      <c r="R59" s="217"/>
      <c r="S59" s="217"/>
      <c r="T59" s="217"/>
      <c r="U59" s="217"/>
      <c r="V59" s="217"/>
      <c r="W59" s="217"/>
      <c r="X59" s="218"/>
      <c r="Y59" s="217"/>
      <c r="Z59" s="217"/>
    </row>
    <row r="60" spans="1:26" ht="15.75" x14ac:dyDescent="0.25">
      <c r="A60" s="1">
        <v>150</v>
      </c>
      <c r="B60" s="314" t="s">
        <v>98</v>
      </c>
      <c r="C60" s="314" t="s">
        <v>30</v>
      </c>
      <c r="D60" s="315"/>
      <c r="E60" s="316">
        <f>[2]OTCHET!E408</f>
        <v>0</v>
      </c>
      <c r="F60" s="316">
        <f t="shared" si="1"/>
        <v>0</v>
      </c>
      <c r="G60" s="317">
        <f>[2]OTCHET!G408</f>
        <v>0</v>
      </c>
      <c r="H60" s="318">
        <f>[2]OTCHET!H408</f>
        <v>0</v>
      </c>
      <c r="I60" s="318">
        <f>[2]OTCHET!I408</f>
        <v>0</v>
      </c>
      <c r="J60" s="319">
        <f>[2]OTCHET!J408</f>
        <v>0</v>
      </c>
      <c r="K60" s="289"/>
      <c r="L60" s="289"/>
      <c r="M60" s="289"/>
      <c r="N60" s="196"/>
      <c r="O60" s="320" t="s">
        <v>30</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99</v>
      </c>
      <c r="C62" s="198" t="s">
        <v>100</v>
      </c>
      <c r="D62" s="323"/>
      <c r="E62" s="199">
        <f>[2]OTCHET!E415</f>
        <v>0</v>
      </c>
      <c r="F62" s="199">
        <f t="shared" si="1"/>
        <v>38654</v>
      </c>
      <c r="G62" s="200">
        <f>[2]OTCHET!G415</f>
        <v>0</v>
      </c>
      <c r="H62" s="201">
        <f>[2]OTCHET!H415</f>
        <v>0</v>
      </c>
      <c r="I62" s="201">
        <f>[2]OTCHET!I415</f>
        <v>0</v>
      </c>
      <c r="J62" s="202">
        <f>[2]OTCHET!J415</f>
        <v>38654</v>
      </c>
      <c r="K62" s="324"/>
      <c r="L62" s="324"/>
      <c r="M62" s="324"/>
      <c r="N62" s="196"/>
      <c r="O62" s="204" t="s">
        <v>100</v>
      </c>
      <c r="P62" s="215"/>
      <c r="Q62" s="216"/>
      <c r="R62" s="217"/>
      <c r="S62" s="217"/>
      <c r="T62" s="217"/>
      <c r="U62" s="217"/>
      <c r="V62" s="217"/>
      <c r="W62" s="217"/>
      <c r="X62" s="218"/>
      <c r="Y62" s="217"/>
      <c r="Z62" s="217"/>
    </row>
    <row r="63" spans="1:26" ht="19.5" thickBot="1" x14ac:dyDescent="0.35">
      <c r="A63" s="1">
        <v>165</v>
      </c>
      <c r="B63" s="325" t="s">
        <v>101</v>
      </c>
      <c r="C63" s="326" t="s">
        <v>102</v>
      </c>
      <c r="D63" s="327"/>
      <c r="E63" s="328">
        <f>+[2]OTCHET!E252</f>
        <v>0</v>
      </c>
      <c r="F63" s="328">
        <f t="shared" si="1"/>
        <v>0</v>
      </c>
      <c r="G63" s="329">
        <f>+[2]OTCHET!G252</f>
        <v>0</v>
      </c>
      <c r="H63" s="330">
        <f>+[2]OTCHET!H252</f>
        <v>0</v>
      </c>
      <c r="I63" s="330">
        <f>+[2]OTCHET!I252</f>
        <v>0</v>
      </c>
      <c r="J63" s="331">
        <f>+[2]OTCHET!J252</f>
        <v>0</v>
      </c>
      <c r="K63" s="332"/>
      <c r="L63" s="332"/>
      <c r="M63" s="332"/>
      <c r="N63" s="196"/>
      <c r="O63" s="333" t="s">
        <v>102</v>
      </c>
      <c r="P63" s="215"/>
      <c r="Q63" s="216"/>
      <c r="R63" s="217"/>
      <c r="S63" s="217"/>
      <c r="T63" s="217"/>
      <c r="U63" s="217"/>
      <c r="V63" s="217"/>
      <c r="W63" s="217"/>
      <c r="X63" s="218"/>
      <c r="Y63" s="217"/>
      <c r="Z63" s="217"/>
    </row>
    <row r="64" spans="1:26" ht="20.25" thickTop="1" thickBot="1" x14ac:dyDescent="0.35">
      <c r="A64" s="1">
        <v>175</v>
      </c>
      <c r="B64" s="334" t="s">
        <v>103</v>
      </c>
      <c r="C64" s="335"/>
      <c r="D64" s="335"/>
      <c r="E64" s="336">
        <f t="shared" ref="E64:J64" si="6">+E22-E38+E56-E63</f>
        <v>0</v>
      </c>
      <c r="F64" s="336">
        <f t="shared" si="6"/>
        <v>-2787</v>
      </c>
      <c r="G64" s="337">
        <f t="shared" si="6"/>
        <v>-2315</v>
      </c>
      <c r="H64" s="338">
        <f t="shared" si="6"/>
        <v>0</v>
      </c>
      <c r="I64" s="338">
        <f t="shared" si="6"/>
        <v>-272</v>
      </c>
      <c r="J64" s="339">
        <f t="shared" si="6"/>
        <v>-200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104</v>
      </c>
      <c r="C66" s="347" t="s">
        <v>105</v>
      </c>
      <c r="D66" s="347"/>
      <c r="E66" s="348">
        <f>SUM(+E68+E76+E77+E84+E85+E86+E89+E90+E91+E92+E93+E94+E95)</f>
        <v>0</v>
      </c>
      <c r="F66" s="348">
        <f>SUM(+F68+F76+F77+F84+F85+F86+F89+F90+F91+F92+F93+F94+F95)</f>
        <v>2787</v>
      </c>
      <c r="G66" s="349">
        <f t="shared" ref="G66:L66" si="8">SUM(+G68+G76+G77+G84+G85+G86+G89+G90+G91+G92+G93+G94+G95)</f>
        <v>2315</v>
      </c>
      <c r="H66" s="350">
        <f>SUM(+H68+H76+H77+H84+H85+H86+H89+H90+H91+H92+H93+H94+H95)</f>
        <v>0</v>
      </c>
      <c r="I66" s="350">
        <f>SUM(+I68+I76+I77+I84+I85+I86+I89+I90+I91+I92+I93+I94+I95)</f>
        <v>272</v>
      </c>
      <c r="J66" s="351">
        <f>SUM(+J68+J76+J77+J84+J85+J86+J89+J90+J91+J92+J93+J94+J95)</f>
        <v>200</v>
      </c>
      <c r="K66" s="352" t="e">
        <f t="shared" si="8"/>
        <v>#REF!</v>
      </c>
      <c r="L66" s="352" t="e">
        <f t="shared" si="8"/>
        <v>#REF!</v>
      </c>
      <c r="M66" s="352" t="e">
        <f>SUM(+M68+M76+M77+M84+M85+M86+M89+M90+M91+M92+M93+M95+M96)</f>
        <v>#REF!</v>
      </c>
      <c r="N66" s="196"/>
      <c r="O66" s="353" t="s">
        <v>105</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106</v>
      </c>
      <c r="C68" s="119" t="s">
        <v>107</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107</v>
      </c>
      <c r="P68" s="364"/>
      <c r="Q68" s="216"/>
      <c r="R68" s="217"/>
      <c r="S68" s="217"/>
      <c r="T68" s="217"/>
      <c r="U68" s="217"/>
      <c r="V68" s="217"/>
      <c r="W68" s="217"/>
      <c r="X68" s="218"/>
      <c r="Y68" s="217"/>
      <c r="Z68" s="217"/>
    </row>
    <row r="69" spans="1:26" ht="15.75" x14ac:dyDescent="0.25">
      <c r="A69" s="365">
        <v>200</v>
      </c>
      <c r="B69" s="366" t="s">
        <v>108</v>
      </c>
      <c r="C69" s="366" t="s">
        <v>109</v>
      </c>
      <c r="D69" s="366"/>
      <c r="E69" s="367">
        <f>+[2]OTCHET!E485+[2]OTCHET!E486+[2]OTCHET!E489+[2]OTCHET!E490+[2]OTCHET!E493+[2]OTCHET!E494+[2]OTCHET!E498</f>
        <v>0</v>
      </c>
      <c r="F69" s="367">
        <f t="shared" si="1"/>
        <v>0</v>
      </c>
      <c r="G69" s="368">
        <f>+[2]OTCHET!G485+[2]OTCHET!G486+[2]OTCHET!G489+[2]OTCHET!G490+[2]OTCHET!G493+[2]OTCHET!G494+[2]OTCHET!G498</f>
        <v>0</v>
      </c>
      <c r="H69" s="369">
        <f>+[2]OTCHET!H485+[2]OTCHET!H486+[2]OTCHET!H489+[2]OTCHET!H490+[2]OTCHET!H493+[2]OTCHET!H494+[2]OTCHET!H498</f>
        <v>0</v>
      </c>
      <c r="I69" s="369">
        <f>+[2]OTCHET!I485+[2]OTCHET!I486+[2]OTCHET!I489+[2]OTCHET!I490+[2]OTCHET!I493+[2]OTCHET!I494+[2]OTCHET!I498</f>
        <v>0</v>
      </c>
      <c r="J69" s="370">
        <f>+[2]OTCHET!J485+[2]OTCHET!J486+[2]OTCHET!J489+[2]OTCHET!J490+[2]OTCHET!J493+[2]OTCHET!J494+[2]OTCHET!J498</f>
        <v>0</v>
      </c>
      <c r="K69" s="371" t="e">
        <f>+#REF!+#REF!+#REF!+#REF!+#REF!+#REF!+#REF!</f>
        <v>#REF!</v>
      </c>
      <c r="L69" s="371" t="e">
        <f>+#REF!+#REF!+#REF!+#REF!+#REF!+#REF!+#REF!</f>
        <v>#REF!</v>
      </c>
      <c r="M69" s="371" t="e">
        <f>+#REF!+#REF!+#REF!+#REF!+#REF!+#REF!+#REF!</f>
        <v>#REF!</v>
      </c>
      <c r="N69" s="196"/>
      <c r="O69" s="372" t="s">
        <v>109</v>
      </c>
      <c r="P69" s="373"/>
      <c r="Q69" s="216"/>
      <c r="R69" s="217"/>
      <c r="S69" s="217"/>
      <c r="T69" s="217"/>
      <c r="U69" s="217"/>
      <c r="V69" s="217"/>
      <c r="W69" s="217"/>
      <c r="X69" s="218"/>
      <c r="Y69" s="217"/>
      <c r="Z69" s="217"/>
    </row>
    <row r="70" spans="1:26" ht="15.75" x14ac:dyDescent="0.25">
      <c r="A70" s="365">
        <v>205</v>
      </c>
      <c r="B70" s="374" t="s">
        <v>110</v>
      </c>
      <c r="C70" s="374" t="s">
        <v>111</v>
      </c>
      <c r="D70" s="374"/>
      <c r="E70" s="375">
        <f>+[2]OTCHET!E487+[2]OTCHET!E488+[2]OTCHET!E491+[2]OTCHET!E492+[2]OTCHET!E495+[2]OTCHET!E496+[2]OTCHET!E497+[2]OTCHET!E499</f>
        <v>0</v>
      </c>
      <c r="F70" s="375">
        <f t="shared" si="1"/>
        <v>0</v>
      </c>
      <c r="G70" s="376">
        <f>+[2]OTCHET!G487+[2]OTCHET!G488+[2]OTCHET!G491+[2]OTCHET!G492+[2]OTCHET!G495+[2]OTCHET!G496+[2]OTCHET!G497+[2]OTCHET!G499</f>
        <v>0</v>
      </c>
      <c r="H70" s="377">
        <f>+[2]OTCHET!H487+[2]OTCHET!H488+[2]OTCHET!H491+[2]OTCHET!H492+[2]OTCHET!H495+[2]OTCHET!H496+[2]OTCHET!H497+[2]OTCHET!H499</f>
        <v>0</v>
      </c>
      <c r="I70" s="377">
        <f>+[2]OTCHET!I487+[2]OTCHET!I488+[2]OTCHET!I491+[2]OTCHET!I492+[2]OTCHET!I495+[2]OTCHET!I496+[2]OTCHET!I497+[2]OTCHET!I499</f>
        <v>0</v>
      </c>
      <c r="J70" s="378">
        <f>+[2]OTCHET!J487+[2]OTCHET!J488+[2]OTCHET!J491+[2]OTCHET!J492+[2]OTCHET!J495+[2]OTCHET!J496+[2]OTCHET!J497+[2]OTCHET!J499</f>
        <v>0</v>
      </c>
      <c r="K70" s="371" t="e">
        <f>+#REF!+#REF!+#REF!+#REF!+#REF!+#REF!+#REF!+#REF!</f>
        <v>#REF!</v>
      </c>
      <c r="L70" s="371" t="e">
        <f>+#REF!+#REF!+#REF!+#REF!+#REF!+#REF!+#REF!+#REF!</f>
        <v>#REF!</v>
      </c>
      <c r="M70" s="371" t="e">
        <f>+#REF!+#REF!+#REF!+#REF!+#REF!+#REF!+#REF!+#REF!</f>
        <v>#REF!</v>
      </c>
      <c r="N70" s="196"/>
      <c r="O70" s="379" t="s">
        <v>111</v>
      </c>
      <c r="P70" s="373"/>
      <c r="Q70" s="216"/>
      <c r="R70" s="217"/>
      <c r="S70" s="217"/>
      <c r="T70" s="217"/>
      <c r="U70" s="217"/>
      <c r="V70" s="217"/>
      <c r="W70" s="217"/>
      <c r="X70" s="218"/>
      <c r="Y70" s="217"/>
      <c r="Z70" s="217"/>
    </row>
    <row r="71" spans="1:26" ht="15.75" x14ac:dyDescent="0.25">
      <c r="A71" s="365">
        <v>210</v>
      </c>
      <c r="B71" s="374" t="s">
        <v>112</v>
      </c>
      <c r="C71" s="374" t="s">
        <v>113</v>
      </c>
      <c r="D71" s="374"/>
      <c r="E71" s="375">
        <f>+[2]OTCHET!E500</f>
        <v>0</v>
      </c>
      <c r="F71" s="375">
        <f t="shared" si="1"/>
        <v>0</v>
      </c>
      <c r="G71" s="376">
        <f>+[2]OTCHET!G500</f>
        <v>0</v>
      </c>
      <c r="H71" s="377">
        <f>+[2]OTCHET!H500</f>
        <v>0</v>
      </c>
      <c r="I71" s="377">
        <f>+[2]OTCHET!I500</f>
        <v>0</v>
      </c>
      <c r="J71" s="378">
        <f>+[2]OTCHET!J500</f>
        <v>0</v>
      </c>
      <c r="K71" s="371" t="e">
        <f>+#REF!</f>
        <v>#REF!</v>
      </c>
      <c r="L71" s="371" t="e">
        <f>+#REF!</f>
        <v>#REF!</v>
      </c>
      <c r="M71" s="371" t="e">
        <f>+#REF!</f>
        <v>#REF!</v>
      </c>
      <c r="N71" s="196"/>
      <c r="O71" s="379" t="s">
        <v>113</v>
      </c>
      <c r="P71" s="373"/>
      <c r="Q71" s="216"/>
      <c r="R71" s="217"/>
      <c r="S71" s="217"/>
      <c r="T71" s="217"/>
      <c r="U71" s="217"/>
      <c r="V71" s="217"/>
      <c r="W71" s="217"/>
      <c r="X71" s="218"/>
      <c r="Y71" s="217"/>
      <c r="Z71" s="217"/>
    </row>
    <row r="72" spans="1:26" ht="15.75" x14ac:dyDescent="0.25">
      <c r="A72" s="365">
        <v>215</v>
      </c>
      <c r="B72" s="374" t="s">
        <v>114</v>
      </c>
      <c r="C72" s="374" t="s">
        <v>115</v>
      </c>
      <c r="D72" s="374"/>
      <c r="E72" s="375">
        <f>+[2]OTCHET!E505</f>
        <v>0</v>
      </c>
      <c r="F72" s="375">
        <f t="shared" si="1"/>
        <v>0</v>
      </c>
      <c r="G72" s="376">
        <f>+[2]OTCHET!G505</f>
        <v>0</v>
      </c>
      <c r="H72" s="377">
        <f>+[2]OTCHET!H505</f>
        <v>0</v>
      </c>
      <c r="I72" s="377">
        <f>+[2]OTCHET!I505</f>
        <v>0</v>
      </c>
      <c r="J72" s="378">
        <f>+[2]OTCHET!J505</f>
        <v>0</v>
      </c>
      <c r="K72" s="371" t="e">
        <f>+#REF!</f>
        <v>#REF!</v>
      </c>
      <c r="L72" s="371" t="e">
        <f>+#REF!</f>
        <v>#REF!</v>
      </c>
      <c r="M72" s="371" t="e">
        <f>+#REF!</f>
        <v>#REF!</v>
      </c>
      <c r="N72" s="196"/>
      <c r="O72" s="379" t="s">
        <v>115</v>
      </c>
      <c r="P72" s="373"/>
      <c r="Q72" s="216"/>
      <c r="R72" s="217"/>
      <c r="S72" s="217"/>
      <c r="T72" s="217"/>
      <c r="U72" s="217"/>
      <c r="V72" s="217"/>
      <c r="W72" s="217"/>
      <c r="X72" s="218"/>
      <c r="Y72" s="217"/>
      <c r="Z72" s="217"/>
    </row>
    <row r="73" spans="1:26" ht="15.75" x14ac:dyDescent="0.25">
      <c r="A73" s="365">
        <v>220</v>
      </c>
      <c r="B73" s="374" t="s">
        <v>116</v>
      </c>
      <c r="C73" s="374" t="s">
        <v>117</v>
      </c>
      <c r="D73" s="374"/>
      <c r="E73" s="375">
        <f>+[2]OTCHET!E545</f>
        <v>0</v>
      </c>
      <c r="F73" s="375">
        <f t="shared" si="1"/>
        <v>0</v>
      </c>
      <c r="G73" s="376">
        <f>+[2]OTCHET!G545</f>
        <v>0</v>
      </c>
      <c r="H73" s="377">
        <f>+[2]OTCHET!H545</f>
        <v>0</v>
      </c>
      <c r="I73" s="377">
        <f>+[2]OTCHET!I545</f>
        <v>0</v>
      </c>
      <c r="J73" s="378">
        <f>+[2]OTCHET!J545</f>
        <v>0</v>
      </c>
      <c r="K73" s="371" t="e">
        <f>+#REF!</f>
        <v>#REF!</v>
      </c>
      <c r="L73" s="371" t="e">
        <f>+#REF!</f>
        <v>#REF!</v>
      </c>
      <c r="M73" s="371" t="e">
        <f>+#REF!</f>
        <v>#REF!</v>
      </c>
      <c r="N73" s="196"/>
      <c r="O73" s="379" t="s">
        <v>117</v>
      </c>
      <c r="P73" s="373"/>
      <c r="Q73" s="216"/>
      <c r="R73" s="217"/>
      <c r="S73" s="217"/>
      <c r="T73" s="217"/>
      <c r="U73" s="217"/>
      <c r="V73" s="217"/>
      <c r="W73" s="217"/>
      <c r="X73" s="218"/>
      <c r="Y73" s="217"/>
      <c r="Z73" s="217"/>
    </row>
    <row r="74" spans="1:26" ht="15.75" x14ac:dyDescent="0.25">
      <c r="A74" s="365">
        <v>230</v>
      </c>
      <c r="B74" s="380" t="s">
        <v>118</v>
      </c>
      <c r="C74" s="380" t="s">
        <v>119</v>
      </c>
      <c r="D74" s="380"/>
      <c r="E74" s="375">
        <f>+[2]OTCHET!E584+[2]OTCHET!E585</f>
        <v>0</v>
      </c>
      <c r="F74" s="375">
        <f t="shared" si="1"/>
        <v>0</v>
      </c>
      <c r="G74" s="376">
        <f>+[2]OTCHET!G584+[2]OTCHET!G585</f>
        <v>0</v>
      </c>
      <c r="H74" s="377">
        <f>+[2]OTCHET!H584+[2]OTCHET!H585</f>
        <v>0</v>
      </c>
      <c r="I74" s="377">
        <f>+[2]OTCHET!I584+[2]OTCHET!I585</f>
        <v>0</v>
      </c>
      <c r="J74" s="378">
        <f>+[2]OTCHET!J584+[2]OTCHET!J585</f>
        <v>0</v>
      </c>
      <c r="K74" s="371" t="e">
        <f>+#REF!+#REF!</f>
        <v>#REF!</v>
      </c>
      <c r="L74" s="371" t="e">
        <f>+#REF!+#REF!</f>
        <v>#REF!</v>
      </c>
      <c r="M74" s="371" t="e">
        <f>+#REF!+#REF!</f>
        <v>#REF!</v>
      </c>
      <c r="N74" s="196"/>
      <c r="O74" s="379" t="s">
        <v>119</v>
      </c>
      <c r="P74" s="373"/>
      <c r="Q74" s="216"/>
      <c r="R74" s="217"/>
      <c r="S74" s="217"/>
      <c r="T74" s="217"/>
      <c r="U74" s="217"/>
      <c r="V74" s="217"/>
      <c r="W74" s="217"/>
      <c r="X74" s="218"/>
      <c r="Y74" s="217"/>
      <c r="Z74" s="217"/>
    </row>
    <row r="75" spans="1:26" ht="15.75" x14ac:dyDescent="0.25">
      <c r="A75" s="365">
        <v>235</v>
      </c>
      <c r="B75" s="381" t="s">
        <v>120</v>
      </c>
      <c r="C75" s="381" t="s">
        <v>121</v>
      </c>
      <c r="D75" s="381"/>
      <c r="E75" s="382">
        <f>+[2]OTCHET!E586+[2]OTCHET!E587+[2]OTCHET!E588</f>
        <v>0</v>
      </c>
      <c r="F75" s="382">
        <f t="shared" si="1"/>
        <v>0</v>
      </c>
      <c r="G75" s="383">
        <f>+[2]OTCHET!G586+[2]OTCHET!G587+[2]OTCHET!G588</f>
        <v>0</v>
      </c>
      <c r="H75" s="384">
        <f>+[2]OTCHET!H586+[2]OTCHET!H587+[2]OTCHET!H588</f>
        <v>0</v>
      </c>
      <c r="I75" s="384">
        <f>+[2]OTCHET!I586+[2]OTCHET!I587+[2]OTCHET!I588</f>
        <v>0</v>
      </c>
      <c r="J75" s="385">
        <f>+[2]OTCHET!J586+[2]OTCHET!J587+[2]OTCHET!J588</f>
        <v>0</v>
      </c>
      <c r="K75" s="371" t="e">
        <f>+#REF!+#REF!+#REF!</f>
        <v>#REF!</v>
      </c>
      <c r="L75" s="371" t="e">
        <f>+#REF!+#REF!+#REF!</f>
        <v>#REF!</v>
      </c>
      <c r="M75" s="371" t="e">
        <f>+#REF!+#REF!+#REF!</f>
        <v>#REF!</v>
      </c>
      <c r="N75" s="196"/>
      <c r="O75" s="386" t="s">
        <v>121</v>
      </c>
      <c r="P75" s="373"/>
      <c r="Q75" s="216"/>
      <c r="R75" s="217"/>
      <c r="S75" s="217"/>
      <c r="T75" s="217"/>
      <c r="U75" s="217"/>
      <c r="V75" s="217"/>
      <c r="W75" s="217"/>
      <c r="X75" s="218"/>
      <c r="Y75" s="217"/>
      <c r="Z75" s="217"/>
    </row>
    <row r="76" spans="1:26" ht="15.75" x14ac:dyDescent="0.25">
      <c r="A76" s="365">
        <v>240</v>
      </c>
      <c r="B76" s="248" t="s">
        <v>122</v>
      </c>
      <c r="C76" s="249" t="s">
        <v>123</v>
      </c>
      <c r="D76" s="248"/>
      <c r="E76" s="299">
        <f>[2]OTCHET!E464</f>
        <v>0</v>
      </c>
      <c r="F76" s="299">
        <f t="shared" si="1"/>
        <v>0</v>
      </c>
      <c r="G76" s="300">
        <f>[2]OTCHET!G464</f>
        <v>0</v>
      </c>
      <c r="H76" s="301">
        <f>[2]OTCHET!H464</f>
        <v>0</v>
      </c>
      <c r="I76" s="301">
        <f>[2]OTCHET!I464</f>
        <v>0</v>
      </c>
      <c r="J76" s="302">
        <f>[2]OTCHET!J464</f>
        <v>0</v>
      </c>
      <c r="K76" s="371" t="e">
        <f>#REF!</f>
        <v>#REF!</v>
      </c>
      <c r="L76" s="371" t="e">
        <f>#REF!</f>
        <v>#REF!</v>
      </c>
      <c r="M76" s="371" t="e">
        <f>#REF!</f>
        <v>#REF!</v>
      </c>
      <c r="N76" s="196"/>
      <c r="O76" s="303" t="s">
        <v>123</v>
      </c>
      <c r="P76" s="373"/>
      <c r="Q76" s="216"/>
      <c r="R76" s="217"/>
      <c r="S76" s="217"/>
      <c r="T76" s="217"/>
      <c r="U76" s="217"/>
      <c r="V76" s="217"/>
      <c r="W76" s="217"/>
      <c r="X76" s="218"/>
      <c r="Y76" s="217"/>
      <c r="Z76" s="217"/>
    </row>
    <row r="77" spans="1:26" ht="15.75" x14ac:dyDescent="0.25">
      <c r="A77" s="365">
        <v>245</v>
      </c>
      <c r="B77" s="254" t="s">
        <v>124</v>
      </c>
      <c r="C77" s="119" t="s">
        <v>125</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125</v>
      </c>
      <c r="P77" s="373"/>
      <c r="Q77" s="216"/>
      <c r="R77" s="217"/>
      <c r="S77" s="217"/>
      <c r="T77" s="217"/>
      <c r="U77" s="217"/>
      <c r="V77" s="217"/>
      <c r="W77" s="217"/>
      <c r="X77" s="218"/>
      <c r="Y77" s="217"/>
      <c r="Z77" s="217"/>
    </row>
    <row r="78" spans="1:26" ht="15.75" x14ac:dyDescent="0.25">
      <c r="A78" s="365">
        <v>250</v>
      </c>
      <c r="B78" s="366" t="s">
        <v>126</v>
      </c>
      <c r="C78" s="366" t="s">
        <v>127</v>
      </c>
      <c r="D78" s="366"/>
      <c r="E78" s="367">
        <f>+[2]OTCHET!E469+[2]OTCHET!E472</f>
        <v>0</v>
      </c>
      <c r="F78" s="367">
        <f t="shared" si="1"/>
        <v>0</v>
      </c>
      <c r="G78" s="368">
        <f>+[2]OTCHET!G469+[2]OTCHET!G472</f>
        <v>0</v>
      </c>
      <c r="H78" s="369">
        <f>+[2]OTCHET!H469+[2]OTCHET!H472</f>
        <v>0</v>
      </c>
      <c r="I78" s="369">
        <f>+[2]OTCHET!I469+[2]OTCHET!I472</f>
        <v>0</v>
      </c>
      <c r="J78" s="370">
        <f>+[2]OTCHET!J469+[2]OTCHET!J472</f>
        <v>0</v>
      </c>
      <c r="K78" s="387"/>
      <c r="L78" s="387"/>
      <c r="M78" s="387"/>
      <c r="N78" s="196"/>
      <c r="O78" s="372" t="s">
        <v>127</v>
      </c>
      <c r="P78" s="373"/>
      <c r="Q78" s="216"/>
      <c r="R78" s="217"/>
      <c r="S78" s="217"/>
      <c r="T78" s="217"/>
      <c r="U78" s="217"/>
      <c r="V78" s="217"/>
      <c r="W78" s="217"/>
      <c r="X78" s="218"/>
      <c r="Y78" s="217"/>
      <c r="Z78" s="217"/>
    </row>
    <row r="79" spans="1:26" ht="15.75" x14ac:dyDescent="0.25">
      <c r="A79" s="365">
        <v>260</v>
      </c>
      <c r="B79" s="374" t="s">
        <v>128</v>
      </c>
      <c r="C79" s="374" t="s">
        <v>129</v>
      </c>
      <c r="D79" s="374"/>
      <c r="E79" s="375">
        <f>+[2]OTCHET!E470+[2]OTCHET!E473</f>
        <v>0</v>
      </c>
      <c r="F79" s="375">
        <f t="shared" si="1"/>
        <v>0</v>
      </c>
      <c r="G79" s="376">
        <f>+[2]OTCHET!G470+[2]OTCHET!G473</f>
        <v>0</v>
      </c>
      <c r="H79" s="377">
        <f>+[2]OTCHET!H470+[2]OTCHET!H473</f>
        <v>0</v>
      </c>
      <c r="I79" s="377">
        <f>+[2]OTCHET!I470+[2]OTCHET!I473</f>
        <v>0</v>
      </c>
      <c r="J79" s="378">
        <f>+[2]OTCHET!J470+[2]OTCHET!J473</f>
        <v>0</v>
      </c>
      <c r="K79" s="387"/>
      <c r="L79" s="387"/>
      <c r="M79" s="387"/>
      <c r="N79" s="196"/>
      <c r="O79" s="379" t="s">
        <v>129</v>
      </c>
      <c r="P79" s="373"/>
      <c r="Q79" s="216"/>
      <c r="R79" s="217"/>
      <c r="S79" s="217"/>
      <c r="T79" s="217"/>
      <c r="U79" s="217"/>
      <c r="V79" s="217"/>
      <c r="W79" s="217"/>
      <c r="X79" s="218"/>
      <c r="Y79" s="217"/>
      <c r="Z79" s="217"/>
    </row>
    <row r="80" spans="1:26" ht="15.75" x14ac:dyDescent="0.25">
      <c r="A80" s="365">
        <v>265</v>
      </c>
      <c r="B80" s="374" t="s">
        <v>130</v>
      </c>
      <c r="C80" s="374" t="s">
        <v>131</v>
      </c>
      <c r="D80" s="374"/>
      <c r="E80" s="375">
        <f>[2]OTCHET!E474</f>
        <v>0</v>
      </c>
      <c r="F80" s="375">
        <f t="shared" si="1"/>
        <v>0</v>
      </c>
      <c r="G80" s="376">
        <f>[2]OTCHET!G474</f>
        <v>0</v>
      </c>
      <c r="H80" s="377">
        <f>[2]OTCHET!H474</f>
        <v>0</v>
      </c>
      <c r="I80" s="377">
        <f>[2]OTCHET!I474</f>
        <v>0</v>
      </c>
      <c r="J80" s="378">
        <f>[2]OTCHET!J474</f>
        <v>0</v>
      </c>
      <c r="K80" s="387"/>
      <c r="L80" s="387"/>
      <c r="M80" s="387"/>
      <c r="N80" s="196"/>
      <c r="O80" s="379" t="s">
        <v>131</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132</v>
      </c>
      <c r="C82" s="374" t="s">
        <v>133</v>
      </c>
      <c r="D82" s="374"/>
      <c r="E82" s="375">
        <f>+[2]OTCHET!E482</f>
        <v>0</v>
      </c>
      <c r="F82" s="375">
        <f t="shared" si="1"/>
        <v>0</v>
      </c>
      <c r="G82" s="376">
        <f>+[2]OTCHET!G482</f>
        <v>0</v>
      </c>
      <c r="H82" s="377">
        <f>+[2]OTCHET!H482</f>
        <v>0</v>
      </c>
      <c r="I82" s="377">
        <f>+[2]OTCHET!I482</f>
        <v>0</v>
      </c>
      <c r="J82" s="378">
        <f>+[2]OTCHET!J482</f>
        <v>0</v>
      </c>
      <c r="K82" s="387"/>
      <c r="L82" s="387"/>
      <c r="M82" s="387"/>
      <c r="N82" s="196"/>
      <c r="O82" s="379" t="s">
        <v>133</v>
      </c>
      <c r="P82" s="373"/>
      <c r="Q82" s="216"/>
      <c r="R82" s="217"/>
      <c r="S82" s="217"/>
      <c r="T82" s="217"/>
      <c r="U82" s="217"/>
      <c r="V82" s="217"/>
      <c r="W82" s="217"/>
      <c r="X82" s="218"/>
      <c r="Y82" s="217"/>
      <c r="Z82" s="217"/>
    </row>
    <row r="83" spans="1:26" ht="15.75" x14ac:dyDescent="0.25">
      <c r="A83" s="365">
        <v>275</v>
      </c>
      <c r="B83" s="388" t="s">
        <v>134</v>
      </c>
      <c r="C83" s="388" t="s">
        <v>135</v>
      </c>
      <c r="D83" s="388"/>
      <c r="E83" s="382">
        <f>+[2]OTCHET!E483</f>
        <v>0</v>
      </c>
      <c r="F83" s="382">
        <f t="shared" si="1"/>
        <v>0</v>
      </c>
      <c r="G83" s="383">
        <f>+[2]OTCHET!G483</f>
        <v>0</v>
      </c>
      <c r="H83" s="384">
        <f>+[2]OTCHET!H483</f>
        <v>0</v>
      </c>
      <c r="I83" s="384">
        <f>+[2]OTCHET!I483</f>
        <v>0</v>
      </c>
      <c r="J83" s="385">
        <f>+[2]OTCHET!J483</f>
        <v>0</v>
      </c>
      <c r="K83" s="387"/>
      <c r="L83" s="387"/>
      <c r="M83" s="387"/>
      <c r="N83" s="196"/>
      <c r="O83" s="386" t="s">
        <v>135</v>
      </c>
      <c r="P83" s="373"/>
      <c r="Q83" s="216"/>
      <c r="R83" s="217"/>
      <c r="S83" s="217"/>
      <c r="T83" s="217"/>
      <c r="U83" s="217"/>
      <c r="V83" s="217"/>
      <c r="W83" s="217"/>
      <c r="X83" s="218"/>
      <c r="Y83" s="217"/>
      <c r="Z83" s="217"/>
    </row>
    <row r="84" spans="1:26" ht="15.75" x14ac:dyDescent="0.25">
      <c r="A84" s="365">
        <v>280</v>
      </c>
      <c r="B84" s="248" t="s">
        <v>136</v>
      </c>
      <c r="C84" s="249" t="s">
        <v>137</v>
      </c>
      <c r="D84" s="248"/>
      <c r="E84" s="299">
        <f>[2]OTCHET!E538</f>
        <v>0</v>
      </c>
      <c r="F84" s="299">
        <f t="shared" si="1"/>
        <v>0</v>
      </c>
      <c r="G84" s="300">
        <f>[2]OTCHET!G538</f>
        <v>0</v>
      </c>
      <c r="H84" s="301">
        <f>[2]OTCHET!H538</f>
        <v>0</v>
      </c>
      <c r="I84" s="301">
        <f>[2]OTCHET!I538</f>
        <v>0</v>
      </c>
      <c r="J84" s="302">
        <f>[2]OTCHET!J538</f>
        <v>0</v>
      </c>
      <c r="K84" s="387"/>
      <c r="L84" s="387"/>
      <c r="M84" s="387"/>
      <c r="N84" s="196"/>
      <c r="O84" s="303" t="s">
        <v>137</v>
      </c>
      <c r="P84" s="373"/>
      <c r="Q84" s="216"/>
      <c r="R84" s="217"/>
      <c r="S84" s="217"/>
      <c r="T84" s="217"/>
      <c r="U84" s="217"/>
      <c r="V84" s="217"/>
      <c r="W84" s="217"/>
      <c r="X84" s="218"/>
      <c r="Y84" s="217"/>
      <c r="Z84" s="217"/>
    </row>
    <row r="85" spans="1:26" ht="15.75" x14ac:dyDescent="0.25">
      <c r="A85" s="365">
        <v>285</v>
      </c>
      <c r="B85" s="263" t="s">
        <v>138</v>
      </c>
      <c r="C85" s="262" t="s">
        <v>139</v>
      </c>
      <c r="D85" s="263"/>
      <c r="E85" s="304">
        <f>[2]OTCHET!E539</f>
        <v>0</v>
      </c>
      <c r="F85" s="304">
        <f t="shared" si="1"/>
        <v>0</v>
      </c>
      <c r="G85" s="305">
        <f>[2]OTCHET!G539</f>
        <v>0</v>
      </c>
      <c r="H85" s="306">
        <f>[2]OTCHET!H539</f>
        <v>0</v>
      </c>
      <c r="I85" s="306">
        <f>[2]OTCHET!I539</f>
        <v>0</v>
      </c>
      <c r="J85" s="307">
        <f>[2]OTCHET!J539</f>
        <v>0</v>
      </c>
      <c r="K85" s="387"/>
      <c r="L85" s="387"/>
      <c r="M85" s="387"/>
      <c r="N85" s="196"/>
      <c r="O85" s="308" t="s">
        <v>139</v>
      </c>
      <c r="P85" s="373"/>
      <c r="Q85" s="216"/>
      <c r="R85" s="217"/>
      <c r="S85" s="217"/>
      <c r="T85" s="217"/>
      <c r="U85" s="217"/>
      <c r="V85" s="217"/>
      <c r="W85" s="217"/>
      <c r="X85" s="218"/>
      <c r="Y85" s="217"/>
      <c r="Z85" s="217"/>
    </row>
    <row r="86" spans="1:26" ht="15.75" x14ac:dyDescent="0.25">
      <c r="A86" s="365">
        <v>290</v>
      </c>
      <c r="B86" s="254" t="s">
        <v>140</v>
      </c>
      <c r="C86" s="119" t="s">
        <v>141</v>
      </c>
      <c r="D86" s="254"/>
      <c r="E86" s="309">
        <f>+E87+E88</f>
        <v>0</v>
      </c>
      <c r="F86" s="309">
        <f>+F87+F88</f>
        <v>3015</v>
      </c>
      <c r="G86" s="310">
        <f t="shared" ref="G86:M86" si="11">+G87+G88</f>
        <v>2815</v>
      </c>
      <c r="H86" s="311">
        <f>+H87+H88</f>
        <v>0</v>
      </c>
      <c r="I86" s="311">
        <f>+I87+I88</f>
        <v>0</v>
      </c>
      <c r="J86" s="312">
        <f>+J87+J88</f>
        <v>200</v>
      </c>
      <c r="K86" s="387">
        <f t="shared" si="11"/>
        <v>0</v>
      </c>
      <c r="L86" s="387">
        <f t="shared" si="11"/>
        <v>0</v>
      </c>
      <c r="M86" s="387">
        <f t="shared" si="11"/>
        <v>0</v>
      </c>
      <c r="N86" s="196"/>
      <c r="O86" s="313" t="s">
        <v>141</v>
      </c>
      <c r="P86" s="373"/>
      <c r="Q86" s="216"/>
      <c r="R86" s="217"/>
      <c r="S86" s="217"/>
      <c r="T86" s="217"/>
      <c r="U86" s="217"/>
      <c r="V86" s="217"/>
      <c r="W86" s="217"/>
      <c r="X86" s="218"/>
      <c r="Y86" s="217"/>
      <c r="Z86" s="217"/>
    </row>
    <row r="87" spans="1:26" ht="15.75" x14ac:dyDescent="0.25">
      <c r="A87" s="365">
        <v>295</v>
      </c>
      <c r="B87" s="366" t="s">
        <v>142</v>
      </c>
      <c r="C87" s="366" t="s">
        <v>143</v>
      </c>
      <c r="D87" s="389"/>
      <c r="E87" s="367">
        <f>+[2]OTCHET!E506+[2]OTCHET!E515+[2]OTCHET!E519+[2]OTCHET!E546</f>
        <v>0</v>
      </c>
      <c r="F87" s="367">
        <f t="shared" si="1"/>
        <v>0</v>
      </c>
      <c r="G87" s="368">
        <f>+[2]OTCHET!G506+[2]OTCHET!G515+[2]OTCHET!G519+[2]OTCHET!G546</f>
        <v>0</v>
      </c>
      <c r="H87" s="369">
        <f>+[2]OTCHET!H506+[2]OTCHET!H515+[2]OTCHET!H519+[2]OTCHET!H546</f>
        <v>0</v>
      </c>
      <c r="I87" s="369">
        <f>+[2]OTCHET!I506+[2]OTCHET!I515+[2]OTCHET!I519+[2]OTCHET!I546</f>
        <v>0</v>
      </c>
      <c r="J87" s="370">
        <f>+[2]OTCHET!J506+[2]OTCHET!J515+[2]OTCHET!J519+[2]OTCHET!J546</f>
        <v>0</v>
      </c>
      <c r="K87" s="387"/>
      <c r="L87" s="387"/>
      <c r="M87" s="387"/>
      <c r="N87" s="196"/>
      <c r="O87" s="372" t="s">
        <v>143</v>
      </c>
      <c r="P87" s="373"/>
      <c r="Q87" s="216"/>
      <c r="R87" s="217"/>
      <c r="S87" s="217"/>
      <c r="T87" s="217"/>
      <c r="U87" s="217"/>
      <c r="V87" s="217"/>
      <c r="W87" s="217"/>
      <c r="X87" s="218"/>
      <c r="Y87" s="217"/>
      <c r="Z87" s="217"/>
    </row>
    <row r="88" spans="1:26" ht="15.75" x14ac:dyDescent="0.25">
      <c r="A88" s="365">
        <v>300</v>
      </c>
      <c r="B88" s="388" t="s">
        <v>144</v>
      </c>
      <c r="C88" s="388" t="s">
        <v>145</v>
      </c>
      <c r="D88" s="390"/>
      <c r="E88" s="382">
        <f>+[2]OTCHET!E524+[2]OTCHET!E527+[2]OTCHET!E547</f>
        <v>0</v>
      </c>
      <c r="F88" s="382">
        <f t="shared" si="1"/>
        <v>3015</v>
      </c>
      <c r="G88" s="383">
        <f>+[2]OTCHET!G524+[2]OTCHET!G527+[2]OTCHET!G547</f>
        <v>2815</v>
      </c>
      <c r="H88" s="384">
        <f>+[2]OTCHET!H524+[2]OTCHET!H527+[2]OTCHET!H547</f>
        <v>0</v>
      </c>
      <c r="I88" s="384">
        <f>+[2]OTCHET!I524+[2]OTCHET!I527+[2]OTCHET!I547</f>
        <v>0</v>
      </c>
      <c r="J88" s="385">
        <f>+[2]OTCHET!J524+[2]OTCHET!J527+[2]OTCHET!J547</f>
        <v>200</v>
      </c>
      <c r="K88" s="387"/>
      <c r="L88" s="387"/>
      <c r="M88" s="387"/>
      <c r="N88" s="196"/>
      <c r="O88" s="386" t="s">
        <v>145</v>
      </c>
      <c r="P88" s="373"/>
      <c r="Q88" s="216"/>
      <c r="R88" s="217"/>
      <c r="S88" s="217"/>
      <c r="T88" s="217"/>
      <c r="U88" s="217"/>
      <c r="V88" s="217"/>
      <c r="W88" s="217"/>
      <c r="X88" s="218"/>
      <c r="Y88" s="217"/>
      <c r="Z88" s="217"/>
    </row>
    <row r="89" spans="1:26" ht="15.75" x14ac:dyDescent="0.25">
      <c r="A89" s="365">
        <v>310</v>
      </c>
      <c r="B89" s="248" t="s">
        <v>146</v>
      </c>
      <c r="C89" s="249" t="s">
        <v>147</v>
      </c>
      <c r="D89" s="391"/>
      <c r="E89" s="299">
        <f>[2]OTCHET!E534</f>
        <v>0</v>
      </c>
      <c r="F89" s="299">
        <f t="shared" ref="F89:F96" si="12">+G89+H89+I89+J89</f>
        <v>0</v>
      </c>
      <c r="G89" s="300">
        <f>[2]OTCHET!G534</f>
        <v>0</v>
      </c>
      <c r="H89" s="301">
        <f>[2]OTCHET!H534</f>
        <v>0</v>
      </c>
      <c r="I89" s="301">
        <f>[2]OTCHET!I534</f>
        <v>0</v>
      </c>
      <c r="J89" s="302">
        <f>[2]OTCHET!J534</f>
        <v>0</v>
      </c>
      <c r="K89" s="387"/>
      <c r="L89" s="387"/>
      <c r="M89" s="387"/>
      <c r="N89" s="196"/>
      <c r="O89" s="303" t="s">
        <v>147</v>
      </c>
      <c r="P89" s="373"/>
      <c r="Q89" s="216"/>
      <c r="R89" s="217"/>
      <c r="S89" s="217"/>
      <c r="T89" s="217"/>
      <c r="U89" s="217"/>
      <c r="V89" s="217"/>
      <c r="W89" s="217"/>
      <c r="X89" s="218"/>
      <c r="Y89" s="217"/>
      <c r="Z89" s="217"/>
    </row>
    <row r="90" spans="1:26" ht="15.75" x14ac:dyDescent="0.25">
      <c r="A90" s="365">
        <v>320</v>
      </c>
      <c r="B90" s="263" t="s">
        <v>148</v>
      </c>
      <c r="C90" s="262" t="s">
        <v>149</v>
      </c>
      <c r="D90" s="263"/>
      <c r="E90" s="304">
        <f>+[2]OTCHET!E570+[2]OTCHET!E571+[2]OTCHET!E572+[2]OTCHET!E573+[2]OTCHET!E574+[2]OTCHET!E575</f>
        <v>0</v>
      </c>
      <c r="F90" s="304">
        <f t="shared" si="12"/>
        <v>0</v>
      </c>
      <c r="G90" s="305">
        <f>+[2]OTCHET!G570+[2]OTCHET!G571+[2]OTCHET!G572+[2]OTCHET!G573+[2]OTCHET!G574+[2]OTCHET!G575</f>
        <v>0</v>
      </c>
      <c r="H90" s="306">
        <f>+[2]OTCHET!H570+[2]OTCHET!H571+[2]OTCHET!H572+[2]OTCHET!H573+[2]OTCHET!H574+[2]OTCHET!H575</f>
        <v>0</v>
      </c>
      <c r="I90" s="306">
        <f>+[2]OTCHET!I570+[2]OTCHET!I571+[2]OTCHET!I572+[2]OTCHET!I573+[2]OTCHET!I574+[2]OTCHET!I575</f>
        <v>0</v>
      </c>
      <c r="J90" s="307">
        <f>+[2]OTCHET!J570+[2]OTCHET!J571+[2]OTCHET!J572+[2]OTCHET!J573+[2]OTCHET!J574+[2]OTCHET!J575</f>
        <v>0</v>
      </c>
      <c r="K90" s="387"/>
      <c r="L90" s="387"/>
      <c r="M90" s="387"/>
      <c r="N90" s="196"/>
      <c r="O90" s="308" t="s">
        <v>149</v>
      </c>
      <c r="P90" s="373"/>
      <c r="Q90" s="216"/>
      <c r="R90" s="217"/>
      <c r="S90" s="217"/>
      <c r="T90" s="217"/>
      <c r="U90" s="217"/>
      <c r="V90" s="217"/>
      <c r="W90" s="217"/>
      <c r="X90" s="218"/>
      <c r="Y90" s="217"/>
      <c r="Z90" s="217"/>
    </row>
    <row r="91" spans="1:26" ht="15.75" x14ac:dyDescent="0.25">
      <c r="A91" s="365">
        <v>330</v>
      </c>
      <c r="B91" s="392" t="s">
        <v>150</v>
      </c>
      <c r="C91" s="392" t="s">
        <v>151</v>
      </c>
      <c r="D91" s="392"/>
      <c r="E91" s="168">
        <f>+[2]OTCHET!E576+[2]OTCHET!E577+[2]OTCHET!E578+[2]OTCHET!E579+[2]OTCHET!E580+[2]OTCHET!E581+[2]OTCHET!E582</f>
        <v>0</v>
      </c>
      <c r="F91" s="168">
        <f t="shared" si="12"/>
        <v>-228</v>
      </c>
      <c r="G91" s="169">
        <f>+[2]OTCHET!G576+[2]OTCHET!G577+[2]OTCHET!G578+[2]OTCHET!G579+[2]OTCHET!G580+[2]OTCHET!G581+[2]OTCHET!G582</f>
        <v>0</v>
      </c>
      <c r="H91" s="170">
        <f>+[2]OTCHET!H576+[2]OTCHET!H577+[2]OTCHET!H578+[2]OTCHET!H579+[2]OTCHET!H580+[2]OTCHET!H581+[2]OTCHET!H582</f>
        <v>0</v>
      </c>
      <c r="I91" s="170">
        <f>+[2]OTCHET!I576+[2]OTCHET!I577+[2]OTCHET!I578+[2]OTCHET!I579+[2]OTCHET!I580+[2]OTCHET!I581+[2]OTCHET!I582</f>
        <v>-228</v>
      </c>
      <c r="J91" s="171">
        <f>+[2]OTCHET!J576+[2]OTCHET!J577+[2]OTCHET!J578+[2]OTCHET!J579+[2]OTCHET!J580+[2]OTCHET!J581+[2]OTCHET!J582</f>
        <v>0</v>
      </c>
      <c r="K91" s="393"/>
      <c r="L91" s="393"/>
      <c r="M91" s="393"/>
      <c r="N91" s="196"/>
      <c r="O91" s="172" t="s">
        <v>151</v>
      </c>
      <c r="P91" s="373"/>
      <c r="Q91" s="216"/>
      <c r="R91" s="217"/>
      <c r="S91" s="217"/>
      <c r="T91" s="217"/>
      <c r="U91" s="217"/>
      <c r="V91" s="217"/>
      <c r="W91" s="217"/>
      <c r="X91" s="218"/>
      <c r="Y91" s="217"/>
      <c r="Z91" s="217"/>
    </row>
    <row r="92" spans="1:26" ht="15.75" x14ac:dyDescent="0.25">
      <c r="A92" s="365">
        <v>335</v>
      </c>
      <c r="B92" s="262" t="s">
        <v>152</v>
      </c>
      <c r="C92" s="262" t="s">
        <v>153</v>
      </c>
      <c r="D92" s="392"/>
      <c r="E92" s="168">
        <f>+[2]OTCHET!E583</f>
        <v>0</v>
      </c>
      <c r="F92" s="168">
        <f t="shared" si="12"/>
        <v>0</v>
      </c>
      <c r="G92" s="169">
        <f>+[2]OTCHET!G583</f>
        <v>0</v>
      </c>
      <c r="H92" s="170">
        <f>+[2]OTCHET!H583</f>
        <v>0</v>
      </c>
      <c r="I92" s="170">
        <f>+[2]OTCHET!I583</f>
        <v>0</v>
      </c>
      <c r="J92" s="171">
        <f>+[2]OTCHET!J583</f>
        <v>0</v>
      </c>
      <c r="K92" s="393"/>
      <c r="L92" s="393"/>
      <c r="M92" s="393"/>
      <c r="N92" s="196"/>
      <c r="O92" s="172" t="s">
        <v>153</v>
      </c>
      <c r="P92" s="373"/>
      <c r="Q92" s="216"/>
      <c r="R92" s="217"/>
      <c r="S92" s="217"/>
      <c r="T92" s="217"/>
      <c r="U92" s="217"/>
      <c r="V92" s="217"/>
      <c r="W92" s="217"/>
      <c r="X92" s="218"/>
      <c r="Y92" s="217"/>
      <c r="Z92" s="217"/>
    </row>
    <row r="93" spans="1:26" ht="15.75" x14ac:dyDescent="0.25">
      <c r="A93" s="365">
        <v>340</v>
      </c>
      <c r="B93" s="262" t="s">
        <v>154</v>
      </c>
      <c r="C93" s="262" t="s">
        <v>155</v>
      </c>
      <c r="D93" s="262"/>
      <c r="E93" s="168">
        <f>+[2]OTCHET!E590+[2]OTCHET!E591</f>
        <v>0</v>
      </c>
      <c r="F93" s="168">
        <f t="shared" si="12"/>
        <v>0</v>
      </c>
      <c r="G93" s="169">
        <f>+[2]OTCHET!G590+[2]OTCHET!G591</f>
        <v>0</v>
      </c>
      <c r="H93" s="170">
        <f>+[2]OTCHET!H590+[2]OTCHET!H591</f>
        <v>0</v>
      </c>
      <c r="I93" s="170">
        <f>+[2]OTCHET!I590+[2]OTCHET!I591</f>
        <v>0</v>
      </c>
      <c r="J93" s="171">
        <f>+[2]OTCHET!J590+[2]OTCHET!J591</f>
        <v>0</v>
      </c>
      <c r="K93" s="393"/>
      <c r="L93" s="393"/>
      <c r="M93" s="393"/>
      <c r="N93" s="196"/>
      <c r="O93" s="172" t="s">
        <v>155</v>
      </c>
      <c r="P93" s="373"/>
      <c r="Q93" s="216"/>
      <c r="R93" s="217"/>
      <c r="S93" s="217"/>
      <c r="T93" s="217"/>
      <c r="U93" s="217"/>
      <c r="V93" s="217"/>
      <c r="W93" s="217"/>
      <c r="X93" s="218"/>
      <c r="Y93" s="217"/>
      <c r="Z93" s="217"/>
    </row>
    <row r="94" spans="1:26" ht="15.75" x14ac:dyDescent="0.25">
      <c r="A94" s="365">
        <v>345</v>
      </c>
      <c r="B94" s="262" t="s">
        <v>156</v>
      </c>
      <c r="C94" s="392" t="s">
        <v>157</v>
      </c>
      <c r="D94" s="262"/>
      <c r="E94" s="168">
        <f>+[2]OTCHET!E592+[2]OTCHET!E593</f>
        <v>0</v>
      </c>
      <c r="F94" s="168">
        <f t="shared" si="12"/>
        <v>0</v>
      </c>
      <c r="G94" s="169">
        <f>+[2]OTCHET!G592+[2]OTCHET!G593</f>
        <v>0</v>
      </c>
      <c r="H94" s="170">
        <f>+[2]OTCHET!H592+[2]OTCHET!H593</f>
        <v>0</v>
      </c>
      <c r="I94" s="170">
        <f>+[2]OTCHET!I592+[2]OTCHET!I593</f>
        <v>0</v>
      </c>
      <c r="J94" s="171">
        <f>+[2]OTCHET!J592+[2]OTCHET!J593</f>
        <v>0</v>
      </c>
      <c r="K94" s="393"/>
      <c r="L94" s="393"/>
      <c r="M94" s="393"/>
      <c r="N94" s="196"/>
      <c r="O94" s="172" t="s">
        <v>157</v>
      </c>
      <c r="P94" s="373"/>
      <c r="Q94" s="216"/>
      <c r="R94" s="217"/>
      <c r="S94" s="217"/>
      <c r="T94" s="217"/>
      <c r="U94" s="217"/>
      <c r="V94" s="217"/>
      <c r="W94" s="217"/>
      <c r="X94" s="218"/>
      <c r="Y94" s="217"/>
      <c r="Z94" s="217"/>
    </row>
    <row r="95" spans="1:26" ht="15.75" x14ac:dyDescent="0.25">
      <c r="A95" s="365">
        <v>350</v>
      </c>
      <c r="B95" s="119" t="s">
        <v>158</v>
      </c>
      <c r="C95" s="119" t="s">
        <v>159</v>
      </c>
      <c r="D95" s="119"/>
      <c r="E95" s="120">
        <f>[2]OTCHET!E594</f>
        <v>0</v>
      </c>
      <c r="F95" s="120">
        <f t="shared" si="12"/>
        <v>0</v>
      </c>
      <c r="G95" s="121">
        <f>[2]OTCHET!G594</f>
        <v>-500</v>
      </c>
      <c r="H95" s="122">
        <f>[2]OTCHET!H594</f>
        <v>0</v>
      </c>
      <c r="I95" s="122">
        <f>[2]OTCHET!I594</f>
        <v>500</v>
      </c>
      <c r="J95" s="123">
        <f>[2]OTCHET!J594</f>
        <v>0</v>
      </c>
      <c r="K95" s="393"/>
      <c r="L95" s="393"/>
      <c r="M95" s="393"/>
      <c r="N95" s="196"/>
      <c r="O95" s="125" t="s">
        <v>159</v>
      </c>
      <c r="P95" s="373"/>
      <c r="Q95" s="216"/>
      <c r="R95" s="217"/>
      <c r="S95" s="217"/>
      <c r="T95" s="217"/>
      <c r="U95" s="217"/>
      <c r="V95" s="217"/>
      <c r="W95" s="217"/>
      <c r="X95" s="218"/>
      <c r="Y95" s="217"/>
      <c r="Z95" s="217"/>
    </row>
    <row r="96" spans="1:26" ht="16.5" thickBot="1" x14ac:dyDescent="0.3">
      <c r="A96" s="394">
        <v>355</v>
      </c>
      <c r="B96" s="395" t="s">
        <v>160</v>
      </c>
      <c r="C96" s="395" t="s">
        <v>161</v>
      </c>
      <c r="D96" s="395"/>
      <c r="E96" s="396">
        <f>+[2]OTCHET!E597</f>
        <v>0</v>
      </c>
      <c r="F96" s="396">
        <f t="shared" si="12"/>
        <v>0</v>
      </c>
      <c r="G96" s="397">
        <f>+[2]OTCHET!G597</f>
        <v>0</v>
      </c>
      <c r="H96" s="398">
        <f>+[2]OTCHET!H597</f>
        <v>0</v>
      </c>
      <c r="I96" s="398">
        <f>+[2]OTCHET!I597</f>
        <v>0</v>
      </c>
      <c r="J96" s="399">
        <f>+[2]OTCHET!J597</f>
        <v>0</v>
      </c>
      <c r="K96" s="400"/>
      <c r="L96" s="400"/>
      <c r="M96" s="400"/>
      <c r="N96" s="196"/>
      <c r="O96" s="401" t="s">
        <v>161</v>
      </c>
      <c r="P96" s="402"/>
      <c r="Q96" s="216"/>
      <c r="R96" s="217"/>
      <c r="S96" s="217"/>
      <c r="T96" s="217"/>
      <c r="U96" s="217"/>
      <c r="V96" s="217"/>
      <c r="W96" s="217"/>
      <c r="X96" s="218"/>
      <c r="Y96" s="217"/>
      <c r="Z96" s="217"/>
    </row>
    <row r="97" spans="2:26" ht="16.5" hidden="1" thickBot="1" x14ac:dyDescent="0.3">
      <c r="B97" s="403" t="s">
        <v>162</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163</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164</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165</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166</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164</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165</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f>+[2]OTCHET!H608</f>
        <v>0</v>
      </c>
      <c r="C107" s="421"/>
      <c r="D107" s="421"/>
      <c r="E107" s="426"/>
      <c r="F107" s="19"/>
      <c r="G107" s="427">
        <f>+[2]OTCHET!E608</f>
        <v>0</v>
      </c>
      <c r="H107" s="427">
        <f>+[2]OTCHET!F608</f>
        <v>0</v>
      </c>
      <c r="I107" s="428"/>
      <c r="J107" s="429" t="str">
        <f>+[2]OTCHET!B608</f>
        <v>31.01.2024г.</v>
      </c>
      <c r="K107" s="420"/>
      <c r="L107" s="420"/>
      <c r="M107" s="420"/>
      <c r="N107" s="415"/>
      <c r="O107" s="421"/>
      <c r="P107" s="118"/>
      <c r="Q107" s="205"/>
      <c r="R107" s="217"/>
      <c r="S107" s="217"/>
      <c r="T107" s="217"/>
      <c r="U107" s="217"/>
      <c r="V107" s="217"/>
      <c r="W107" s="217"/>
      <c r="X107" s="218"/>
      <c r="Y107" s="217"/>
      <c r="Z107" s="217"/>
    </row>
    <row r="108" spans="2:26" ht="15.75" x14ac:dyDescent="0.25">
      <c r="B108" s="430" t="s">
        <v>167</v>
      </c>
      <c r="C108" s="431"/>
      <c r="D108" s="431"/>
      <c r="E108" s="432"/>
      <c r="F108" s="432"/>
      <c r="G108" s="456" t="s">
        <v>168</v>
      </c>
      <c r="H108" s="456"/>
      <c r="I108" s="433"/>
      <c r="J108" s="434" t="s">
        <v>169</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170</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171</v>
      </c>
      <c r="C113" s="421"/>
      <c r="D113" s="421"/>
      <c r="E113" s="437"/>
      <c r="F113" s="437"/>
      <c r="G113" s="3"/>
      <c r="H113" s="439" t="s">
        <v>172</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62" priority="21" stopIfTrue="1" operator="notEqual">
      <formula>0</formula>
    </cfRule>
  </conditionalFormatting>
  <conditionalFormatting sqref="E105:J105">
    <cfRule type="cellIs" dxfId="61" priority="20" stopIfTrue="1" operator="notEqual">
      <formula>0</formula>
    </cfRule>
  </conditionalFormatting>
  <conditionalFormatting sqref="G107:H107 B107">
    <cfRule type="cellIs" dxfId="60" priority="19" stopIfTrue="1" operator="equal">
      <formula>0</formula>
    </cfRule>
  </conditionalFormatting>
  <conditionalFormatting sqref="I114 E110">
    <cfRule type="cellIs" dxfId="59" priority="18" stopIfTrue="1" operator="equal">
      <formula>0</formula>
    </cfRule>
  </conditionalFormatting>
  <conditionalFormatting sqref="J107">
    <cfRule type="cellIs" dxfId="58" priority="17" stopIfTrue="1" operator="equal">
      <formula>0</formula>
    </cfRule>
  </conditionalFormatting>
  <conditionalFormatting sqref="E114:F114">
    <cfRule type="cellIs" dxfId="57" priority="16" stopIfTrue="1" operator="equal">
      <formula>0</formula>
    </cfRule>
  </conditionalFormatting>
  <conditionalFormatting sqref="F15">
    <cfRule type="cellIs" dxfId="56" priority="11" stopIfTrue="1" operator="equal">
      <formula>"Чужди средства"</formula>
    </cfRule>
    <cfRule type="cellIs" dxfId="55" priority="12" stopIfTrue="1" operator="equal">
      <formula>"СЕС - ДМП"</formula>
    </cfRule>
    <cfRule type="cellIs" dxfId="54" priority="13" stopIfTrue="1" operator="equal">
      <formula>"СЕС - РА"</formula>
    </cfRule>
    <cfRule type="cellIs" dxfId="53" priority="14" stopIfTrue="1" operator="equal">
      <formula>"СЕС - ДЕС"</formula>
    </cfRule>
    <cfRule type="cellIs" dxfId="52" priority="15" stopIfTrue="1" operator="equal">
      <formula>"СЕС - КСФ"</formula>
    </cfRule>
  </conditionalFormatting>
  <conditionalFormatting sqref="B105">
    <cfRule type="cellIs" dxfId="51" priority="10" stopIfTrue="1" operator="notEqual">
      <formula>0</formula>
    </cfRule>
  </conditionalFormatting>
  <conditionalFormatting sqref="I11:J11">
    <cfRule type="cellIs" dxfId="50" priority="6" stopIfTrue="1" operator="between">
      <formula>1000000000000</formula>
      <formula>9999999999999990</formula>
    </cfRule>
    <cfRule type="cellIs" dxfId="49" priority="7" stopIfTrue="1" operator="between">
      <formula>10000000000</formula>
      <formula>999999999999</formula>
    </cfRule>
    <cfRule type="cellIs" dxfId="48" priority="8" stopIfTrue="1" operator="between">
      <formula>1000000</formula>
      <formula>99999999</formula>
    </cfRule>
    <cfRule type="cellIs" dxfId="47" priority="9" stopIfTrue="1" operator="between">
      <formula>100</formula>
      <formula>9999</formula>
    </cfRule>
  </conditionalFormatting>
  <conditionalFormatting sqref="E15">
    <cfRule type="cellIs" dxfId="46" priority="1" stopIfTrue="1" operator="equal">
      <formula>"Чужди средства"</formula>
    </cfRule>
    <cfRule type="cellIs" dxfId="45" priority="2" stopIfTrue="1" operator="equal">
      <formula>"СЕС - ДМП"</formula>
    </cfRule>
    <cfRule type="cellIs" dxfId="44" priority="3" stopIfTrue="1" operator="equal">
      <formula>"СЕС - РА"</formula>
    </cfRule>
    <cfRule type="cellIs" dxfId="43" priority="4" stopIfTrue="1" operator="equal">
      <formula>"СЕС - ДЕС"</formula>
    </cfRule>
    <cfRule type="cellIs" dxfId="42"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opLeftCell="B72" workbookViewId="0">
      <selection activeCell="I114" sqref="I114:J1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+[3]OTCHET!B9</f>
        <v>РИОСВ ПЛОВДИВ</v>
      </c>
      <c r="C11" s="22"/>
      <c r="D11" s="22"/>
      <c r="E11" s="23" t="s">
        <v>0</v>
      </c>
      <c r="F11" s="24">
        <f>[3]OTCHET!F9</f>
        <v>45716</v>
      </c>
      <c r="G11" s="25" t="s">
        <v>1</v>
      </c>
      <c r="H11" s="26">
        <f>+[3]OTCHET!H9</f>
        <v>471013</v>
      </c>
      <c r="I11" s="448">
        <f>+[3]OTCHET!I9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+[3]OTCHET!B12</f>
        <v>Министерство на околната среда и водите</v>
      </c>
      <c r="C13" s="31"/>
      <c r="D13" s="31"/>
      <c r="E13" s="35" t="str">
        <f>+[3]OTCHET!E12</f>
        <v>код по ЕБК:</v>
      </c>
      <c r="F13" s="36" t="str">
        <f>+[3]OTCHET!F12</f>
        <v>1900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+[3]OTCHET!E15</f>
        <v>0</v>
      </c>
      <c r="F15" s="41" t="str">
        <f>[3]OTCHET!F15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173</v>
      </c>
      <c r="F17" s="454" t="s">
        <v>174</v>
      </c>
      <c r="G17" s="58" t="s">
        <v>8</v>
      </c>
      <c r="H17" s="59"/>
      <c r="I17" s="60"/>
      <c r="J17" s="61"/>
      <c r="K17" s="62"/>
      <c r="L17" s="62"/>
      <c r="M17" s="62"/>
      <c r="N17" s="63"/>
      <c r="O17" s="64" t="s">
        <v>9</v>
      </c>
      <c r="P17" s="65"/>
      <c r="Q17" s="1"/>
      <c r="R17" s="29"/>
      <c r="S17" s="29"/>
      <c r="T17" s="29"/>
      <c r="U17" s="29"/>
      <c r="V17" s="29"/>
      <c r="W17" s="29"/>
      <c r="X17" s="29"/>
      <c r="Y17" s="29"/>
      <c r="Z17" s="29"/>
    </row>
    <row r="18" spans="1:26" ht="47.25" customHeight="1" x14ac:dyDescent="0.25">
      <c r="A18" s="47"/>
      <c r="B18" s="66" t="s">
        <v>10</v>
      </c>
      <c r="C18" s="67"/>
      <c r="D18" s="67"/>
      <c r="E18" s="453"/>
      <c r="F18" s="455"/>
      <c r="G18" s="68" t="s">
        <v>11</v>
      </c>
      <c r="H18" s="69" t="s">
        <v>12</v>
      </c>
      <c r="I18" s="69" t="s">
        <v>13</v>
      </c>
      <c r="J18" s="70" t="s">
        <v>14</v>
      </c>
      <c r="K18" s="71" t="s">
        <v>15</v>
      </c>
      <c r="L18" s="71" t="s">
        <v>15</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16</v>
      </c>
      <c r="C20" s="82"/>
      <c r="D20" s="82"/>
      <c r="E20" s="83" t="s">
        <v>17</v>
      </c>
      <c r="F20" s="83" t="s">
        <v>18</v>
      </c>
      <c r="G20" s="84" t="s">
        <v>19</v>
      </c>
      <c r="H20" s="85" t="s">
        <v>20</v>
      </c>
      <c r="I20" s="85" t="s">
        <v>21</v>
      </c>
      <c r="J20" s="86" t="s">
        <v>22</v>
      </c>
      <c r="K20" s="87" t="s">
        <v>23</v>
      </c>
      <c r="L20" s="87" t="s">
        <v>24</v>
      </c>
      <c r="M20" s="87" t="s">
        <v>24</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25</v>
      </c>
      <c r="C22" s="100" t="s">
        <v>26</v>
      </c>
      <c r="D22" s="101"/>
      <c r="E22" s="102">
        <f t="shared" ref="E22:J22" si="0">+E23+E25+E36+E37</f>
        <v>0</v>
      </c>
      <c r="F22" s="102">
        <f t="shared" si="0"/>
        <v>58304</v>
      </c>
      <c r="G22" s="103">
        <f t="shared" si="0"/>
        <v>58704</v>
      </c>
      <c r="H22" s="104">
        <f t="shared" si="0"/>
        <v>0</v>
      </c>
      <c r="I22" s="104">
        <f t="shared" si="0"/>
        <v>0</v>
      </c>
      <c r="J22" s="105">
        <f t="shared" si="0"/>
        <v>-400</v>
      </c>
      <c r="K22" s="106">
        <f>+K23+K25+K35+K36+K37</f>
        <v>0</v>
      </c>
      <c r="L22" s="106">
        <f>+L23+L25+L35+L36+L37</f>
        <v>0</v>
      </c>
      <c r="M22" s="106">
        <f>+M23+M25+M35+M36</f>
        <v>0</v>
      </c>
      <c r="N22" s="107"/>
      <c r="O22" s="108" t="s">
        <v>26</v>
      </c>
      <c r="P22" s="109"/>
      <c r="Q22" s="55"/>
      <c r="R22" s="29"/>
      <c r="S22" s="29"/>
      <c r="T22" s="29"/>
      <c r="U22" s="29"/>
      <c r="V22" s="29"/>
      <c r="W22" s="29"/>
      <c r="X22" s="29"/>
      <c r="Y22" s="29"/>
      <c r="Z22" s="29"/>
    </row>
    <row r="23" spans="1:26" ht="16.5" thickTop="1" x14ac:dyDescent="0.25">
      <c r="A23" s="47">
        <v>15</v>
      </c>
      <c r="B23" s="110" t="s">
        <v>27</v>
      </c>
      <c r="C23" s="110" t="s">
        <v>28</v>
      </c>
      <c r="D23" s="110"/>
      <c r="E23" s="111">
        <f>[3]OTCHET!E22+[3]OTCHET!E28+[3]OTCHET!E33+[3]OTCHET!E39+[3]OTCHET!E47+[3]OTCHET!E52+[3]OTCHET!E58+[3]OTCHET!E61+[3]OTCHET!E64+[3]OTCHET!E65+[3]OTCHET!E72+[3]OTCHET!E73</f>
        <v>0</v>
      </c>
      <c r="F23" s="111">
        <f t="shared" ref="F23:F88" si="1">+G23+H23+I23+J23</f>
        <v>0</v>
      </c>
      <c r="G23" s="112">
        <f>[3]OTCHET!G22+[3]OTCHET!G28+[3]OTCHET!G33+[3]OTCHET!G39+[3]OTCHET!G47+[3]OTCHET!G52+[3]OTCHET!G58+[3]OTCHET!G61+[3]OTCHET!G64+[3]OTCHET!G65+[3]OTCHET!G72+[3]OTCHET!G73</f>
        <v>0</v>
      </c>
      <c r="H23" s="113">
        <f>[3]OTCHET!H22+[3]OTCHET!H28+[3]OTCHET!H33+[3]OTCHET!H39+[3]OTCHET!H47+[3]OTCHET!H52+[3]OTCHET!H58+[3]OTCHET!H61+[3]OTCHET!H64+[3]OTCHET!H65+[3]OTCHET!H72+[3]OTCHET!H73</f>
        <v>0</v>
      </c>
      <c r="I23" s="113">
        <f>[3]OTCHET!I22+[3]OTCHET!I28+[3]OTCHET!I33+[3]OTCHET!I39+[3]OTCHET!I47+[3]OTCHET!I52+[3]OTCHET!I58+[3]OTCHET!I61+[3]OTCHET!I64+[3]OTCHET!I65+[3]OTCHET!I72+[3]OTCHET!I73</f>
        <v>0</v>
      </c>
      <c r="J23" s="114">
        <f>[3]OTCHET!J22+[3]OTCHET!J28+[3]OTCHET!J33+[3]OTCHET!J39+[3]OTCHET!J47+[3]OTCHET!J52+[3]OTCHET!J58+[3]OTCHET!J61+[3]OTCHET!J64+[3]OTCHET!J65+[3]OTCHET!J72+[3]OTCHET!J73</f>
        <v>0</v>
      </c>
      <c r="K23" s="115"/>
      <c r="L23" s="115"/>
      <c r="M23" s="115"/>
      <c r="N23" s="116"/>
      <c r="O23" s="117" t="s">
        <v>28</v>
      </c>
      <c r="P23" s="118"/>
      <c r="Q23" s="55"/>
      <c r="R23" s="29"/>
      <c r="S23" s="29"/>
      <c r="T23" s="29"/>
      <c r="U23" s="29"/>
      <c r="V23" s="29"/>
      <c r="W23" s="29"/>
      <c r="X23" s="29"/>
      <c r="Y23" s="29"/>
      <c r="Z23" s="29"/>
    </row>
    <row r="24" spans="1:26" ht="16.5" hidden="1" customHeight="1" x14ac:dyDescent="0.25">
      <c r="A24" s="47"/>
      <c r="B24" s="119" t="s">
        <v>29</v>
      </c>
      <c r="C24" s="119" t="s">
        <v>30</v>
      </c>
      <c r="D24" s="119"/>
      <c r="E24" s="120"/>
      <c r="F24" s="120">
        <f t="shared" si="1"/>
        <v>0</v>
      </c>
      <c r="G24" s="121"/>
      <c r="H24" s="122"/>
      <c r="I24" s="122"/>
      <c r="J24" s="123"/>
      <c r="K24" s="124"/>
      <c r="L24" s="124"/>
      <c r="M24" s="124"/>
      <c r="N24" s="116"/>
      <c r="O24" s="125" t="s">
        <v>30</v>
      </c>
      <c r="P24" s="118"/>
      <c r="Q24" s="55"/>
      <c r="R24" s="29"/>
      <c r="S24" s="29"/>
      <c r="T24" s="29"/>
      <c r="U24" s="29"/>
      <c r="V24" s="29"/>
      <c r="W24" s="29"/>
      <c r="X24" s="29"/>
      <c r="Y24" s="29"/>
      <c r="Z24" s="29"/>
    </row>
    <row r="25" spans="1:26" ht="16.5" thickBot="1" x14ac:dyDescent="0.3">
      <c r="A25" s="47">
        <v>20</v>
      </c>
      <c r="B25" s="126" t="s">
        <v>31</v>
      </c>
      <c r="C25" s="126" t="s">
        <v>32</v>
      </c>
      <c r="D25" s="126"/>
      <c r="E25" s="127">
        <f>+E26+E30+E31+E32+E33</f>
        <v>0</v>
      </c>
      <c r="F25" s="127">
        <f>+F26+F30+F31+F32+F33</f>
        <v>25130</v>
      </c>
      <c r="G25" s="128">
        <f t="shared" ref="G25:M25" si="2">+G26+G30+G31+G32+G33</f>
        <v>25530</v>
      </c>
      <c r="H25" s="129">
        <f>+H26+H30+H31+H32+H33</f>
        <v>0</v>
      </c>
      <c r="I25" s="129">
        <f>+I26+I30+I31+I32+I33</f>
        <v>0</v>
      </c>
      <c r="J25" s="130">
        <f>+J26+J30+J31+J32+J33</f>
        <v>-400</v>
      </c>
      <c r="K25" s="106">
        <f t="shared" si="2"/>
        <v>0</v>
      </c>
      <c r="L25" s="106">
        <f t="shared" si="2"/>
        <v>0</v>
      </c>
      <c r="M25" s="106">
        <f t="shared" si="2"/>
        <v>0</v>
      </c>
      <c r="N25" s="116"/>
      <c r="O25" s="131" t="s">
        <v>32</v>
      </c>
      <c r="P25" s="118"/>
      <c r="Q25" s="55"/>
      <c r="R25" s="29"/>
      <c r="S25" s="29"/>
      <c r="T25" s="29"/>
      <c r="U25" s="29"/>
      <c r="V25" s="29"/>
      <c r="W25" s="29"/>
      <c r="X25" s="29"/>
      <c r="Y25" s="29"/>
      <c r="Z25" s="29"/>
    </row>
    <row r="26" spans="1:26" ht="15.75" x14ac:dyDescent="0.25">
      <c r="A26" s="47">
        <v>25</v>
      </c>
      <c r="B26" s="132" t="s">
        <v>33</v>
      </c>
      <c r="C26" s="132" t="s">
        <v>34</v>
      </c>
      <c r="D26" s="132"/>
      <c r="E26" s="133">
        <f>[3]OTCHET!E74</f>
        <v>0</v>
      </c>
      <c r="F26" s="133">
        <f t="shared" si="1"/>
        <v>0</v>
      </c>
      <c r="G26" s="134">
        <f>[3]OTCHET!G74</f>
        <v>0</v>
      </c>
      <c r="H26" s="135">
        <f>[3]OTCHET!H74</f>
        <v>0</v>
      </c>
      <c r="I26" s="135">
        <f>[3]OTCHET!I74</f>
        <v>0</v>
      </c>
      <c r="J26" s="136">
        <f>[3]OTCHET!J74</f>
        <v>0</v>
      </c>
      <c r="K26" s="124"/>
      <c r="L26" s="124"/>
      <c r="M26" s="124"/>
      <c r="N26" s="116"/>
      <c r="O26" s="137" t="s">
        <v>34</v>
      </c>
      <c r="P26" s="118"/>
      <c r="Q26" s="55"/>
      <c r="R26" s="29"/>
      <c r="S26" s="29"/>
      <c r="T26" s="29"/>
      <c r="U26" s="29"/>
      <c r="V26" s="29"/>
      <c r="W26" s="29"/>
      <c r="X26" s="29"/>
      <c r="Y26" s="29"/>
      <c r="Z26" s="29"/>
    </row>
    <row r="27" spans="1:26" ht="15.75" x14ac:dyDescent="0.25">
      <c r="A27" s="47">
        <v>26</v>
      </c>
      <c r="B27" s="138" t="s">
        <v>35</v>
      </c>
      <c r="C27" s="139" t="s">
        <v>36</v>
      </c>
      <c r="D27" s="138"/>
      <c r="E27" s="140">
        <f>[3]OTCHET!E75</f>
        <v>0</v>
      </c>
      <c r="F27" s="140">
        <f t="shared" si="1"/>
        <v>0</v>
      </c>
      <c r="G27" s="141">
        <f>[3]OTCHET!G75</f>
        <v>0</v>
      </c>
      <c r="H27" s="142">
        <f>[3]OTCHET!H75</f>
        <v>0</v>
      </c>
      <c r="I27" s="142">
        <f>[3]OTCHET!I75</f>
        <v>0</v>
      </c>
      <c r="J27" s="143">
        <f>[3]OTCHET!J75</f>
        <v>0</v>
      </c>
      <c r="K27" s="144"/>
      <c r="L27" s="144"/>
      <c r="M27" s="144"/>
      <c r="N27" s="116"/>
      <c r="O27" s="145" t="s">
        <v>36</v>
      </c>
      <c r="P27" s="118"/>
      <c r="Q27" s="55"/>
      <c r="R27" s="29"/>
      <c r="S27" s="29"/>
      <c r="T27" s="29"/>
      <c r="U27" s="29"/>
      <c r="V27" s="29"/>
      <c r="W27" s="29"/>
      <c r="X27" s="29"/>
      <c r="Y27" s="29"/>
      <c r="Z27" s="29"/>
    </row>
    <row r="28" spans="1:26" ht="15.75" x14ac:dyDescent="0.25">
      <c r="A28" s="47">
        <v>30</v>
      </c>
      <c r="B28" s="146" t="s">
        <v>37</v>
      </c>
      <c r="C28" s="147" t="s">
        <v>38</v>
      </c>
      <c r="D28" s="146"/>
      <c r="E28" s="148">
        <f>[3]OTCHET!E77</f>
        <v>0</v>
      </c>
      <c r="F28" s="148">
        <f t="shared" si="1"/>
        <v>0</v>
      </c>
      <c r="G28" s="149">
        <f>[3]OTCHET!G77</f>
        <v>0</v>
      </c>
      <c r="H28" s="150">
        <f>[3]OTCHET!H77</f>
        <v>0</v>
      </c>
      <c r="I28" s="150">
        <f>[3]OTCHET!I77</f>
        <v>0</v>
      </c>
      <c r="J28" s="151">
        <f>[3]OTCHET!J77</f>
        <v>0</v>
      </c>
      <c r="K28" s="152"/>
      <c r="L28" s="152"/>
      <c r="M28" s="152"/>
      <c r="N28" s="116"/>
      <c r="O28" s="153" t="s">
        <v>38</v>
      </c>
      <c r="P28" s="118"/>
      <c r="Q28" s="55"/>
      <c r="R28" s="29"/>
      <c r="S28" s="29"/>
      <c r="T28" s="29"/>
      <c r="U28" s="29"/>
      <c r="V28" s="29"/>
      <c r="W28" s="29"/>
      <c r="X28" s="29"/>
      <c r="Y28" s="29"/>
      <c r="Z28" s="29"/>
    </row>
    <row r="29" spans="1:26" ht="15.75" x14ac:dyDescent="0.25">
      <c r="A29" s="47">
        <v>35</v>
      </c>
      <c r="B29" s="154" t="s">
        <v>39</v>
      </c>
      <c r="C29" s="155" t="s">
        <v>40</v>
      </c>
      <c r="D29" s="154"/>
      <c r="E29" s="156">
        <f>+[3]OTCHET!E78+[3]OTCHET!E79</f>
        <v>0</v>
      </c>
      <c r="F29" s="156">
        <f t="shared" si="1"/>
        <v>0</v>
      </c>
      <c r="G29" s="157">
        <f>+[3]OTCHET!G78+[3]OTCHET!G79</f>
        <v>0</v>
      </c>
      <c r="H29" s="158">
        <f>+[3]OTCHET!H78+[3]OTCHET!H79</f>
        <v>0</v>
      </c>
      <c r="I29" s="158">
        <f>+[3]OTCHET!I78+[3]OTCHET!I79</f>
        <v>0</v>
      </c>
      <c r="J29" s="159">
        <f>+[3]OTCHET!J78+[3]OTCHET!J79</f>
        <v>0</v>
      </c>
      <c r="K29" s="152"/>
      <c r="L29" s="152"/>
      <c r="M29" s="152"/>
      <c r="N29" s="116"/>
      <c r="O29" s="160" t="s">
        <v>40</v>
      </c>
      <c r="P29" s="118"/>
      <c r="Q29" s="55"/>
      <c r="R29" s="29"/>
      <c r="S29" s="29"/>
      <c r="T29" s="29"/>
      <c r="U29" s="29"/>
      <c r="V29" s="29"/>
      <c r="W29" s="29"/>
      <c r="X29" s="29"/>
      <c r="Y29" s="29"/>
      <c r="Z29" s="29"/>
    </row>
    <row r="30" spans="1:26" ht="15.75" x14ac:dyDescent="0.25">
      <c r="A30" s="47">
        <v>40</v>
      </c>
      <c r="B30" s="161" t="s">
        <v>41</v>
      </c>
      <c r="C30" s="161" t="s">
        <v>42</v>
      </c>
      <c r="D30" s="161"/>
      <c r="E30" s="162">
        <f>[3]OTCHET!E90+[3]OTCHET!E93+[3]OTCHET!E94</f>
        <v>0</v>
      </c>
      <c r="F30" s="162">
        <f t="shared" si="1"/>
        <v>23682</v>
      </c>
      <c r="G30" s="163">
        <f>[3]OTCHET!G90+[3]OTCHET!G93+[3]OTCHET!G94</f>
        <v>23682</v>
      </c>
      <c r="H30" s="164">
        <f>[3]OTCHET!H90+[3]OTCHET!H93+[3]OTCHET!H94</f>
        <v>0</v>
      </c>
      <c r="I30" s="164">
        <f>[3]OTCHET!I90+[3]OTCHET!I93+[3]OTCHET!I94</f>
        <v>0</v>
      </c>
      <c r="J30" s="165">
        <f>[3]OTCHET!J90+[3]OTCHET!J93+[3]OTCHET!J94</f>
        <v>0</v>
      </c>
      <c r="K30" s="152"/>
      <c r="L30" s="152"/>
      <c r="M30" s="152"/>
      <c r="N30" s="116"/>
      <c r="O30" s="166" t="s">
        <v>42</v>
      </c>
      <c r="P30" s="118"/>
      <c r="Q30" s="55"/>
      <c r="R30" s="29"/>
      <c r="S30" s="29"/>
      <c r="T30" s="29"/>
      <c r="U30" s="29"/>
      <c r="V30" s="29"/>
      <c r="W30" s="29"/>
      <c r="X30" s="29"/>
      <c r="Y30" s="29"/>
      <c r="Z30" s="29"/>
    </row>
    <row r="31" spans="1:26" ht="15.75" x14ac:dyDescent="0.25">
      <c r="A31" s="47">
        <v>45</v>
      </c>
      <c r="B31" s="167" t="s">
        <v>43</v>
      </c>
      <c r="C31" s="167" t="s">
        <v>44</v>
      </c>
      <c r="D31" s="167"/>
      <c r="E31" s="168">
        <f>[3]OTCHET!E106</f>
        <v>0</v>
      </c>
      <c r="F31" s="168">
        <f t="shared" si="1"/>
        <v>1850</v>
      </c>
      <c r="G31" s="169">
        <f>[3]OTCHET!G106</f>
        <v>1848</v>
      </c>
      <c r="H31" s="170">
        <f>[3]OTCHET!H106</f>
        <v>0</v>
      </c>
      <c r="I31" s="170">
        <f>[3]OTCHET!I106</f>
        <v>0</v>
      </c>
      <c r="J31" s="171">
        <f>[3]OTCHET!J106</f>
        <v>2</v>
      </c>
      <c r="K31" s="152"/>
      <c r="L31" s="152"/>
      <c r="M31" s="152"/>
      <c r="N31" s="116"/>
      <c r="O31" s="172" t="s">
        <v>44</v>
      </c>
      <c r="P31" s="118"/>
      <c r="Q31" s="55"/>
      <c r="R31" s="29"/>
      <c r="S31" s="29"/>
      <c r="T31" s="29"/>
      <c r="U31" s="29"/>
      <c r="V31" s="29"/>
      <c r="W31" s="29"/>
      <c r="X31" s="29"/>
      <c r="Y31" s="29"/>
      <c r="Z31" s="29"/>
    </row>
    <row r="32" spans="1:26" ht="15.75" x14ac:dyDescent="0.25">
      <c r="A32" s="47">
        <v>50</v>
      </c>
      <c r="B32" s="167" t="s">
        <v>45</v>
      </c>
      <c r="C32" s="167" t="s">
        <v>46</v>
      </c>
      <c r="D32" s="167"/>
      <c r="E32" s="168">
        <f>[3]OTCHET!E110+[3]OTCHET!E119+[3]OTCHET!E135+[3]OTCHET!E136</f>
        <v>0</v>
      </c>
      <c r="F32" s="168">
        <f t="shared" si="1"/>
        <v>-402</v>
      </c>
      <c r="G32" s="169">
        <f>[3]OTCHET!G110+[3]OTCHET!G119+[3]OTCHET!G135+[3]OTCHET!G136</f>
        <v>0</v>
      </c>
      <c r="H32" s="170">
        <f>[3]OTCHET!H110+[3]OTCHET!H119+[3]OTCHET!H135+[3]OTCHET!H136</f>
        <v>0</v>
      </c>
      <c r="I32" s="170">
        <f>[3]OTCHET!I110+[3]OTCHET!I119+[3]OTCHET!I135+[3]OTCHET!I136</f>
        <v>0</v>
      </c>
      <c r="J32" s="171">
        <f>[3]OTCHET!J110+[3]OTCHET!J119+[3]OTCHET!J135+[3]OTCHET!J136</f>
        <v>-402</v>
      </c>
      <c r="K32" s="173"/>
      <c r="L32" s="173"/>
      <c r="M32" s="173"/>
      <c r="N32" s="116"/>
      <c r="O32" s="172" t="s">
        <v>46</v>
      </c>
      <c r="P32" s="118"/>
      <c r="Q32" s="55"/>
      <c r="R32" s="29"/>
      <c r="S32" s="29"/>
      <c r="T32" s="29"/>
      <c r="U32" s="29"/>
      <c r="V32" s="29"/>
      <c r="W32" s="29"/>
      <c r="X32" s="29"/>
      <c r="Y32" s="29"/>
      <c r="Z32" s="29"/>
    </row>
    <row r="33" spans="1:26" ht="16.5" thickBot="1" x14ac:dyDescent="0.3">
      <c r="A33" s="47">
        <v>51</v>
      </c>
      <c r="B33" s="174" t="s">
        <v>47</v>
      </c>
      <c r="C33" s="175" t="s">
        <v>48</v>
      </c>
      <c r="D33" s="174"/>
      <c r="E33" s="120">
        <f>[3]OTCHET!E123</f>
        <v>0</v>
      </c>
      <c r="F33" s="120">
        <f t="shared" si="1"/>
        <v>0</v>
      </c>
      <c r="G33" s="121">
        <f>[3]OTCHET!G123</f>
        <v>0</v>
      </c>
      <c r="H33" s="122">
        <f>[3]OTCHET!H123</f>
        <v>0</v>
      </c>
      <c r="I33" s="122">
        <f>[3]OTCHET!I123</f>
        <v>0</v>
      </c>
      <c r="J33" s="123">
        <f>[3]OTCHET!J123</f>
        <v>0</v>
      </c>
      <c r="K33" s="173"/>
      <c r="L33" s="173"/>
      <c r="M33" s="173"/>
      <c r="N33" s="116"/>
      <c r="O33" s="125" t="s">
        <v>48</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49</v>
      </c>
      <c r="C36" s="190" t="s">
        <v>50</v>
      </c>
      <c r="D36" s="190"/>
      <c r="E36" s="191">
        <f>+[3]OTCHET!E137</f>
        <v>0</v>
      </c>
      <c r="F36" s="191">
        <f t="shared" si="1"/>
        <v>0</v>
      </c>
      <c r="G36" s="192">
        <f>+[3]OTCHET!G137</f>
        <v>0</v>
      </c>
      <c r="H36" s="193">
        <f>+[3]OTCHET!H137</f>
        <v>0</v>
      </c>
      <c r="I36" s="193">
        <f>+[3]OTCHET!I137</f>
        <v>0</v>
      </c>
      <c r="J36" s="194">
        <f>+[3]OTCHET!J137</f>
        <v>0</v>
      </c>
      <c r="K36" s="195"/>
      <c r="L36" s="195"/>
      <c r="M36" s="195"/>
      <c r="N36" s="196"/>
      <c r="O36" s="197" t="s">
        <v>50</v>
      </c>
      <c r="P36" s="118"/>
      <c r="Q36" s="55"/>
      <c r="R36" s="29"/>
      <c r="S36" s="29"/>
      <c r="T36" s="29"/>
      <c r="U36" s="29"/>
      <c r="V36" s="29"/>
      <c r="W36" s="29"/>
      <c r="X36" s="29"/>
      <c r="Y36" s="29"/>
      <c r="Z36" s="29"/>
    </row>
    <row r="37" spans="1:26" ht="15.75" x14ac:dyDescent="0.25">
      <c r="A37" s="47">
        <v>65</v>
      </c>
      <c r="B37" s="198" t="s">
        <v>51</v>
      </c>
      <c r="C37" s="198" t="s">
        <v>52</v>
      </c>
      <c r="D37" s="198"/>
      <c r="E37" s="199">
        <f>[3]OTCHET!E140+[3]OTCHET!E149+[3]OTCHET!E158</f>
        <v>0</v>
      </c>
      <c r="F37" s="199">
        <f t="shared" si="1"/>
        <v>33174</v>
      </c>
      <c r="G37" s="200">
        <f>[3]OTCHET!G140+[3]OTCHET!G149+[3]OTCHET!G158</f>
        <v>33174</v>
      </c>
      <c r="H37" s="201">
        <f>[3]OTCHET!H140+[3]OTCHET!H149+[3]OTCHET!H158</f>
        <v>0</v>
      </c>
      <c r="I37" s="201">
        <f>[3]OTCHET!I140+[3]OTCHET!I149+[3]OTCHET!I158</f>
        <v>0</v>
      </c>
      <c r="J37" s="202">
        <f>[3]OTCHET!J140+[3]OTCHET!J149+[3]OTCHET!J158</f>
        <v>0</v>
      </c>
      <c r="K37" s="203"/>
      <c r="L37" s="203"/>
      <c r="M37" s="203"/>
      <c r="N37" s="196"/>
      <c r="O37" s="204" t="s">
        <v>52</v>
      </c>
      <c r="P37" s="118"/>
      <c r="Q37" s="205"/>
      <c r="R37" s="29"/>
      <c r="S37" s="29"/>
      <c r="T37" s="29"/>
      <c r="U37" s="29"/>
      <c r="V37" s="29"/>
      <c r="W37" s="29"/>
      <c r="X37" s="29"/>
      <c r="Y37" s="29"/>
      <c r="Z37" s="29"/>
    </row>
    <row r="38" spans="1:26" ht="19.5" thickBot="1" x14ac:dyDescent="0.35">
      <c r="A38" s="1">
        <v>70</v>
      </c>
      <c r="B38" s="206" t="s">
        <v>53</v>
      </c>
      <c r="C38" s="207" t="s">
        <v>54</v>
      </c>
      <c r="D38" s="208"/>
      <c r="E38" s="209">
        <f t="shared" ref="E38:J38" si="3">E39+E43+E44+E46+SUM(E48:E52)+E55</f>
        <v>0</v>
      </c>
      <c r="F38" s="209">
        <f t="shared" si="3"/>
        <v>228521</v>
      </c>
      <c r="G38" s="210">
        <f t="shared" si="3"/>
        <v>162548</v>
      </c>
      <c r="H38" s="211">
        <f t="shared" si="3"/>
        <v>0</v>
      </c>
      <c r="I38" s="211">
        <f t="shared" si="3"/>
        <v>396</v>
      </c>
      <c r="J38" s="212">
        <f t="shared" si="3"/>
        <v>65577</v>
      </c>
      <c r="K38" s="213">
        <f>SUM(K40:K54)-K45-K47-K53</f>
        <v>0</v>
      </c>
      <c r="L38" s="213">
        <f>SUM(L40:L54)-L45-L47-L53</f>
        <v>0</v>
      </c>
      <c r="M38" s="213">
        <f>SUM(M40:M53)-M45-M52</f>
        <v>0</v>
      </c>
      <c r="N38" s="116"/>
      <c r="O38" s="214" t="s">
        <v>54</v>
      </c>
      <c r="P38" s="215"/>
      <c r="Q38" s="216"/>
      <c r="R38" s="217"/>
      <c r="S38" s="217"/>
      <c r="T38" s="217"/>
      <c r="U38" s="217"/>
      <c r="V38" s="217"/>
      <c r="W38" s="217"/>
      <c r="X38" s="218"/>
      <c r="Y38" s="217"/>
      <c r="Z38" s="217"/>
    </row>
    <row r="39" spans="1:26" ht="17.25" thickTop="1" thickBot="1" x14ac:dyDescent="0.3">
      <c r="A39" s="1">
        <v>75</v>
      </c>
      <c r="B39" s="219" t="s">
        <v>55</v>
      </c>
      <c r="C39" s="220" t="s">
        <v>56</v>
      </c>
      <c r="D39" s="219"/>
      <c r="E39" s="221">
        <f t="shared" ref="E39:J39" si="4">SUM(E40:E42)</f>
        <v>0</v>
      </c>
      <c r="F39" s="221">
        <f t="shared" si="4"/>
        <v>211851</v>
      </c>
      <c r="G39" s="222">
        <f t="shared" si="4"/>
        <v>146274</v>
      </c>
      <c r="H39" s="223">
        <f t="shared" si="4"/>
        <v>0</v>
      </c>
      <c r="I39" s="223">
        <f t="shared" si="4"/>
        <v>0</v>
      </c>
      <c r="J39" s="224">
        <f t="shared" si="4"/>
        <v>65577</v>
      </c>
      <c r="K39" s="124"/>
      <c r="L39" s="124"/>
      <c r="M39" s="124"/>
      <c r="N39" s="225"/>
      <c r="O39" s="117" t="s">
        <v>57</v>
      </c>
      <c r="P39" s="215"/>
      <c r="Q39" s="216"/>
      <c r="R39" s="217"/>
      <c r="S39" s="217"/>
      <c r="T39" s="217"/>
      <c r="U39" s="217"/>
      <c r="V39" s="217"/>
      <c r="W39" s="217"/>
      <c r="X39" s="218"/>
      <c r="Y39" s="217"/>
      <c r="Z39" s="217"/>
    </row>
    <row r="40" spans="1:26" ht="15.75" x14ac:dyDescent="0.25">
      <c r="A40" s="1">
        <v>75</v>
      </c>
      <c r="B40" s="226" t="s">
        <v>58</v>
      </c>
      <c r="C40" s="227" t="s">
        <v>56</v>
      </c>
      <c r="D40" s="228"/>
      <c r="E40" s="229">
        <f>[3]OTCHET!E187</f>
        <v>0</v>
      </c>
      <c r="F40" s="229">
        <f t="shared" si="1"/>
        <v>150986</v>
      </c>
      <c r="G40" s="230">
        <f>[3]OTCHET!G187</f>
        <v>133784</v>
      </c>
      <c r="H40" s="231">
        <f>[3]OTCHET!H187</f>
        <v>0</v>
      </c>
      <c r="I40" s="231">
        <f>[3]OTCHET!I187</f>
        <v>0</v>
      </c>
      <c r="J40" s="232">
        <f>[3]OTCHET!J187</f>
        <v>17202</v>
      </c>
      <c r="K40" s="124"/>
      <c r="L40" s="124"/>
      <c r="M40" s="124"/>
      <c r="N40" s="225"/>
      <c r="O40" s="233" t="s">
        <v>56</v>
      </c>
      <c r="P40" s="215"/>
      <c r="Q40" s="216"/>
      <c r="R40" s="217"/>
      <c r="S40" s="217"/>
      <c r="T40" s="217"/>
      <c r="U40" s="217"/>
      <c r="V40" s="217"/>
      <c r="W40" s="217"/>
      <c r="X40" s="218"/>
      <c r="Y40" s="217"/>
      <c r="Z40" s="217"/>
    </row>
    <row r="41" spans="1:26" ht="15.75" x14ac:dyDescent="0.25">
      <c r="A41" s="1">
        <v>80</v>
      </c>
      <c r="B41" s="234" t="s">
        <v>59</v>
      </c>
      <c r="C41" s="235" t="s">
        <v>60</v>
      </c>
      <c r="D41" s="236"/>
      <c r="E41" s="237">
        <f>[3]OTCHET!E190</f>
        <v>0</v>
      </c>
      <c r="F41" s="237">
        <f t="shared" si="1"/>
        <v>12490</v>
      </c>
      <c r="G41" s="238">
        <f>[3]OTCHET!G190</f>
        <v>12490</v>
      </c>
      <c r="H41" s="239">
        <f>[3]OTCHET!H190</f>
        <v>0</v>
      </c>
      <c r="I41" s="239">
        <f>[3]OTCHET!I190</f>
        <v>0</v>
      </c>
      <c r="J41" s="240">
        <f>[3]OTCHET!J190</f>
        <v>0</v>
      </c>
      <c r="K41" s="152"/>
      <c r="L41" s="152"/>
      <c r="M41" s="152"/>
      <c r="N41" s="225"/>
      <c r="O41" s="172" t="s">
        <v>60</v>
      </c>
      <c r="P41" s="215"/>
      <c r="Q41" s="216"/>
      <c r="R41" s="217"/>
      <c r="S41" s="217"/>
      <c r="T41" s="217"/>
      <c r="U41" s="217"/>
      <c r="V41" s="217"/>
      <c r="W41" s="217"/>
      <c r="X41" s="218"/>
      <c r="Y41" s="217"/>
      <c r="Z41" s="217"/>
    </row>
    <row r="42" spans="1:26" ht="15.75" x14ac:dyDescent="0.25">
      <c r="A42" s="1">
        <v>85</v>
      </c>
      <c r="B42" s="241" t="s">
        <v>61</v>
      </c>
      <c r="C42" s="242" t="s">
        <v>62</v>
      </c>
      <c r="D42" s="243"/>
      <c r="E42" s="244">
        <f>+[3]OTCHET!E196+[3]OTCHET!E204</f>
        <v>0</v>
      </c>
      <c r="F42" s="244">
        <f t="shared" si="1"/>
        <v>48375</v>
      </c>
      <c r="G42" s="245">
        <f>+[3]OTCHET!G196+[3]OTCHET!G204</f>
        <v>0</v>
      </c>
      <c r="H42" s="246">
        <f>+[3]OTCHET!H196+[3]OTCHET!H204</f>
        <v>0</v>
      </c>
      <c r="I42" s="246">
        <f>+[3]OTCHET!I196+[3]OTCHET!I204</f>
        <v>0</v>
      </c>
      <c r="J42" s="247">
        <f>+[3]OTCHET!J196+[3]OTCHET!J204</f>
        <v>48375</v>
      </c>
      <c r="K42" s="152"/>
      <c r="L42" s="152"/>
      <c r="M42" s="152"/>
      <c r="N42" s="225"/>
      <c r="O42" s="172" t="s">
        <v>62</v>
      </c>
      <c r="P42" s="215"/>
      <c r="Q42" s="216"/>
      <c r="R42" s="217"/>
      <c r="S42" s="217"/>
      <c r="T42" s="217"/>
      <c r="U42" s="217"/>
      <c r="V42" s="217"/>
      <c r="W42" s="217"/>
      <c r="X42" s="218"/>
      <c r="Y42" s="217"/>
      <c r="Z42" s="217"/>
    </row>
    <row r="43" spans="1:26" ht="15.75" x14ac:dyDescent="0.25">
      <c r="A43" s="1">
        <v>90</v>
      </c>
      <c r="B43" s="248" t="s">
        <v>63</v>
      </c>
      <c r="C43" s="249" t="s">
        <v>64</v>
      </c>
      <c r="D43" s="248"/>
      <c r="E43" s="250">
        <f>+[3]OTCHET!E205+[3]OTCHET!E223+[3]OTCHET!E274</f>
        <v>0</v>
      </c>
      <c r="F43" s="250">
        <f t="shared" si="1"/>
        <v>16670</v>
      </c>
      <c r="G43" s="251">
        <f>+[3]OTCHET!G205+[3]OTCHET!G223+[3]OTCHET!G274</f>
        <v>16274</v>
      </c>
      <c r="H43" s="252">
        <f>+[3]OTCHET!H205+[3]OTCHET!H223+[3]OTCHET!H274</f>
        <v>0</v>
      </c>
      <c r="I43" s="252">
        <f>+[3]OTCHET!I205+[3]OTCHET!I223+[3]OTCHET!I274</f>
        <v>396</v>
      </c>
      <c r="J43" s="253">
        <f>+[3]OTCHET!J205+[3]OTCHET!J223+[3]OTCHET!J274</f>
        <v>0</v>
      </c>
      <c r="K43" s="152"/>
      <c r="L43" s="152"/>
      <c r="M43" s="152"/>
      <c r="N43" s="225"/>
      <c r="O43" s="172" t="s">
        <v>64</v>
      </c>
      <c r="P43" s="215"/>
      <c r="Q43" s="216"/>
      <c r="R43" s="217"/>
      <c r="S43" s="217"/>
      <c r="T43" s="217"/>
      <c r="U43" s="217"/>
      <c r="V43" s="217"/>
      <c r="W43" s="217"/>
      <c r="X43" s="218"/>
      <c r="Y43" s="217"/>
      <c r="Z43" s="217"/>
    </row>
    <row r="44" spans="1:26" ht="15.75" x14ac:dyDescent="0.25">
      <c r="A44" s="1">
        <v>95</v>
      </c>
      <c r="B44" s="254" t="s">
        <v>65</v>
      </c>
      <c r="C44" s="119" t="s">
        <v>66</v>
      </c>
      <c r="D44" s="254"/>
      <c r="E44" s="120">
        <f>+[3]OTCHET!E227+[3]OTCHET!E233+[3]OTCHET!E236+[3]OTCHET!E237+[3]OTCHET!E238+[3]OTCHET!E239+[3]OTCHET!E243</f>
        <v>0</v>
      </c>
      <c r="F44" s="120">
        <f t="shared" si="1"/>
        <v>0</v>
      </c>
      <c r="G44" s="121">
        <f>+[3]OTCHET!G227+[3]OTCHET!G233+[3]OTCHET!G236+[3]OTCHET!G237+[3]OTCHET!G238+[3]OTCHET!G239+[3]OTCHET!G243</f>
        <v>0</v>
      </c>
      <c r="H44" s="122">
        <f>+[3]OTCHET!H227+[3]OTCHET!H233+[3]OTCHET!H236+[3]OTCHET!H237+[3]OTCHET!H238+[3]OTCHET!H239+[3]OTCHET!H243</f>
        <v>0</v>
      </c>
      <c r="I44" s="122">
        <f>+[3]OTCHET!I227+[3]OTCHET!I233+[3]OTCHET!I236+[3]OTCHET!I237+[3]OTCHET!I238+[3]OTCHET!I239+[3]OTCHET!I243</f>
        <v>0</v>
      </c>
      <c r="J44" s="123">
        <f>+[3]OTCHET!J227+[3]OTCHET!J233+[3]OTCHET!J236+[3]OTCHET!J237+[3]OTCHET!J238+[3]OTCHET!J239+[3]OTCHET!J243</f>
        <v>0</v>
      </c>
      <c r="K44" s="152"/>
      <c r="L44" s="152"/>
      <c r="M44" s="152"/>
      <c r="N44" s="225"/>
      <c r="O44" s="125" t="s">
        <v>66</v>
      </c>
      <c r="P44" s="215"/>
      <c r="Q44" s="216"/>
      <c r="R44" s="217"/>
      <c r="S44" s="217"/>
      <c r="T44" s="217"/>
      <c r="U44" s="217"/>
      <c r="V44" s="217"/>
      <c r="W44" s="217"/>
      <c r="X44" s="218"/>
      <c r="Y44" s="217"/>
      <c r="Z44" s="217"/>
    </row>
    <row r="45" spans="1:26" ht="15.75" x14ac:dyDescent="0.25">
      <c r="A45" s="1">
        <v>100</v>
      </c>
      <c r="B45" s="255" t="s">
        <v>67</v>
      </c>
      <c r="C45" s="255" t="s">
        <v>68</v>
      </c>
      <c r="D45" s="255"/>
      <c r="E45" s="256">
        <f>+[3]OTCHET!E236+[3]OTCHET!E237+[3]OTCHET!E238+[3]OTCHET!E239+[3]OTCHET!E246+[3]OTCHET!E247+[3]OTCHET!E251</f>
        <v>0</v>
      </c>
      <c r="F45" s="256">
        <f t="shared" si="1"/>
        <v>0</v>
      </c>
      <c r="G45" s="257">
        <f>+[3]OTCHET!G236+[3]OTCHET!G237+[3]OTCHET!G238+[3]OTCHET!G239+[3]OTCHET!G246+[3]OTCHET!G247+[3]OTCHET!G251</f>
        <v>0</v>
      </c>
      <c r="H45" s="258">
        <f>+[3]OTCHET!H236+[3]OTCHET!H237+[3]OTCHET!H238+[3]OTCHET!H239+[3]OTCHET!H246+[3]OTCHET!H247+[3]OTCHET!H251</f>
        <v>0</v>
      </c>
      <c r="I45" s="259">
        <f>+[3]OTCHET!I236+[3]OTCHET!I237+[3]OTCHET!I238+[3]OTCHET!I239+[3]OTCHET!I246+[3]OTCHET!I247+[3]OTCHET!I251</f>
        <v>0</v>
      </c>
      <c r="J45" s="260">
        <f>+[3]OTCHET!J236+[3]OTCHET!J237+[3]OTCHET!J238+[3]OTCHET!J239+[3]OTCHET!J246+[3]OTCHET!J247+[3]OTCHET!J251</f>
        <v>0</v>
      </c>
      <c r="K45" s="152"/>
      <c r="L45" s="152"/>
      <c r="M45" s="152"/>
      <c r="N45" s="225"/>
      <c r="O45" s="261" t="s">
        <v>68</v>
      </c>
      <c r="P45" s="215"/>
      <c r="Q45" s="216"/>
      <c r="R45" s="217"/>
      <c r="S45" s="217"/>
      <c r="T45" s="217"/>
      <c r="U45" s="217"/>
      <c r="V45" s="217"/>
      <c r="W45" s="217"/>
      <c r="X45" s="218"/>
      <c r="Y45" s="217"/>
      <c r="Z45" s="217"/>
    </row>
    <row r="46" spans="1:26" ht="15.75" x14ac:dyDescent="0.25">
      <c r="A46" s="1">
        <v>105</v>
      </c>
      <c r="B46" s="248" t="s">
        <v>69</v>
      </c>
      <c r="C46" s="249" t="s">
        <v>70</v>
      </c>
      <c r="D46" s="248"/>
      <c r="E46" s="250">
        <f>+[3]OTCHET!E258+[3]OTCHET!E259+[3]OTCHET!E260+[3]OTCHET!E261</f>
        <v>0</v>
      </c>
      <c r="F46" s="250">
        <f t="shared" si="1"/>
        <v>0</v>
      </c>
      <c r="G46" s="251">
        <f>+[3]OTCHET!G258+[3]OTCHET!G259+[3]OTCHET!G260+[3]OTCHET!G261</f>
        <v>0</v>
      </c>
      <c r="H46" s="252">
        <f>+[3]OTCHET!H258+[3]OTCHET!H259+[3]OTCHET!H260+[3]OTCHET!H261</f>
        <v>0</v>
      </c>
      <c r="I46" s="252">
        <f>+[3]OTCHET!I258+[3]OTCHET!I259+[3]OTCHET!I260+[3]OTCHET!I261</f>
        <v>0</v>
      </c>
      <c r="J46" s="253">
        <f>+[3]OTCHET!J258+[3]OTCHET!J259+[3]OTCHET!J260+[3]OTCHET!J261</f>
        <v>0</v>
      </c>
      <c r="K46" s="152"/>
      <c r="L46" s="152"/>
      <c r="M46" s="152"/>
      <c r="N46" s="225"/>
      <c r="O46" s="233" t="s">
        <v>70</v>
      </c>
      <c r="P46" s="215"/>
      <c r="Q46" s="216"/>
      <c r="R46" s="217"/>
      <c r="S46" s="217"/>
      <c r="T46" s="217"/>
      <c r="U46" s="217"/>
      <c r="V46" s="217"/>
      <c r="W46" s="217"/>
      <c r="X46" s="218"/>
      <c r="Y46" s="217"/>
      <c r="Z46" s="217"/>
    </row>
    <row r="47" spans="1:26" ht="15.75" x14ac:dyDescent="0.25">
      <c r="A47" s="1">
        <v>106</v>
      </c>
      <c r="B47" s="255" t="s">
        <v>71</v>
      </c>
      <c r="C47" s="255" t="s">
        <v>72</v>
      </c>
      <c r="D47" s="255"/>
      <c r="E47" s="256">
        <f>+[3]OTCHET!E259</f>
        <v>0</v>
      </c>
      <c r="F47" s="256">
        <f t="shared" si="1"/>
        <v>0</v>
      </c>
      <c r="G47" s="257">
        <f>+[3]OTCHET!G259</f>
        <v>0</v>
      </c>
      <c r="H47" s="258">
        <f>+[3]OTCHET!H259</f>
        <v>0</v>
      </c>
      <c r="I47" s="259">
        <f>+[3]OTCHET!I259</f>
        <v>0</v>
      </c>
      <c r="J47" s="260">
        <f>+[3]OTCHET!J259</f>
        <v>0</v>
      </c>
      <c r="K47" s="152"/>
      <c r="L47" s="152"/>
      <c r="M47" s="152"/>
      <c r="N47" s="225"/>
      <c r="O47" s="261" t="s">
        <v>72</v>
      </c>
      <c r="P47" s="215"/>
      <c r="Q47" s="216"/>
      <c r="R47" s="217"/>
      <c r="S47" s="217"/>
      <c r="T47" s="217"/>
      <c r="U47" s="217"/>
      <c r="V47" s="217"/>
      <c r="W47" s="217"/>
      <c r="X47" s="218"/>
      <c r="Y47" s="217"/>
      <c r="Z47" s="217"/>
    </row>
    <row r="48" spans="1:26" ht="15.75" x14ac:dyDescent="0.25">
      <c r="A48" s="1">
        <v>107</v>
      </c>
      <c r="B48" s="262" t="s">
        <v>73</v>
      </c>
      <c r="C48" s="262" t="s">
        <v>74</v>
      </c>
      <c r="D48" s="263"/>
      <c r="E48" s="168">
        <f>+[3]OTCHET!E268+[3]OTCHET!E272+[3]OTCHET!E273</f>
        <v>0</v>
      </c>
      <c r="F48" s="168">
        <f t="shared" si="1"/>
        <v>0</v>
      </c>
      <c r="G48" s="163">
        <f>+[3]OTCHET!G268+[3]OTCHET!G272+[3]OTCHET!G273</f>
        <v>0</v>
      </c>
      <c r="H48" s="164">
        <f>+[3]OTCHET!H268+[3]OTCHET!H272+[3]OTCHET!H273</f>
        <v>0</v>
      </c>
      <c r="I48" s="164">
        <f>+[3]OTCHET!I268+[3]OTCHET!I272+[3]OTCHET!I273</f>
        <v>0</v>
      </c>
      <c r="J48" s="165">
        <f>+[3]OTCHET!J268+[3]OTCHET!J272+[3]OTCHET!J273</f>
        <v>0</v>
      </c>
      <c r="K48" s="152"/>
      <c r="L48" s="152"/>
      <c r="M48" s="152"/>
      <c r="N48" s="225"/>
      <c r="O48" s="172" t="s">
        <v>75</v>
      </c>
      <c r="P48" s="215"/>
      <c r="Q48" s="216"/>
      <c r="R48" s="217"/>
      <c r="S48" s="217"/>
      <c r="T48" s="217"/>
      <c r="U48" s="217"/>
      <c r="V48" s="217"/>
      <c r="W48" s="217"/>
      <c r="X48" s="218"/>
      <c r="Y48" s="217"/>
      <c r="Z48" s="217"/>
    </row>
    <row r="49" spans="1:26" ht="15.75" x14ac:dyDescent="0.25">
      <c r="A49" s="1">
        <v>108</v>
      </c>
      <c r="B49" s="262" t="s">
        <v>76</v>
      </c>
      <c r="C49" s="262" t="s">
        <v>77</v>
      </c>
      <c r="D49" s="263"/>
      <c r="E49" s="168">
        <f>[3]OTCHET!E278+[3]OTCHET!E279+[3]OTCHET!E287+[3]OTCHET!E290</f>
        <v>0</v>
      </c>
      <c r="F49" s="168">
        <f t="shared" si="1"/>
        <v>0</v>
      </c>
      <c r="G49" s="169">
        <f>[3]OTCHET!G278+[3]OTCHET!G279+[3]OTCHET!G287+[3]OTCHET!G290</f>
        <v>0</v>
      </c>
      <c r="H49" s="170">
        <f>[3]OTCHET!H278+[3]OTCHET!H279+[3]OTCHET!H287+[3]OTCHET!H290</f>
        <v>0</v>
      </c>
      <c r="I49" s="170">
        <f>[3]OTCHET!I278+[3]OTCHET!I279+[3]OTCHET!I287+[3]OTCHET!I290</f>
        <v>0</v>
      </c>
      <c r="J49" s="171">
        <f>[3]OTCHET!J278+[3]OTCHET!J279+[3]OTCHET!J287+[3]OTCHET!J290</f>
        <v>0</v>
      </c>
      <c r="K49" s="152"/>
      <c r="L49" s="152"/>
      <c r="M49" s="152"/>
      <c r="N49" s="225"/>
      <c r="O49" s="172" t="s">
        <v>77</v>
      </c>
      <c r="P49" s="215"/>
      <c r="Q49" s="216"/>
      <c r="R49" s="217"/>
      <c r="S49" s="217"/>
      <c r="T49" s="217"/>
      <c r="U49" s="217"/>
      <c r="V49" s="217"/>
      <c r="W49" s="217"/>
      <c r="X49" s="218"/>
      <c r="Y49" s="217"/>
      <c r="Z49" s="217"/>
    </row>
    <row r="50" spans="1:26" ht="15.75" x14ac:dyDescent="0.25">
      <c r="A50" s="1">
        <v>110</v>
      </c>
      <c r="B50" s="262" t="s">
        <v>78</v>
      </c>
      <c r="C50" s="262" t="s">
        <v>79</v>
      </c>
      <c r="D50" s="262"/>
      <c r="E50" s="168">
        <f>+[3]OTCHET!E291</f>
        <v>0</v>
      </c>
      <c r="F50" s="168">
        <f t="shared" si="1"/>
        <v>0</v>
      </c>
      <c r="G50" s="169">
        <f>+[3]OTCHET!G291</f>
        <v>0</v>
      </c>
      <c r="H50" s="170">
        <f>+[3]OTCHET!H291</f>
        <v>0</v>
      </c>
      <c r="I50" s="170">
        <f>+[3]OTCHET!I291</f>
        <v>0</v>
      </c>
      <c r="J50" s="171">
        <f>+[3]OTCHET!J291</f>
        <v>0</v>
      </c>
      <c r="K50" s="152"/>
      <c r="L50" s="152"/>
      <c r="M50" s="152"/>
      <c r="N50" s="225"/>
      <c r="O50" s="172" t="s">
        <v>79</v>
      </c>
      <c r="P50" s="215"/>
      <c r="Q50" s="216"/>
      <c r="R50" s="217"/>
      <c r="S50" s="217"/>
      <c r="T50" s="217"/>
      <c r="U50" s="217"/>
      <c r="V50" s="217"/>
      <c r="W50" s="217"/>
      <c r="X50" s="218"/>
      <c r="Y50" s="217"/>
      <c r="Z50" s="217"/>
    </row>
    <row r="51" spans="1:26" ht="15.75" x14ac:dyDescent="0.25">
      <c r="A51" s="1">
        <v>115</v>
      </c>
      <c r="B51" s="254" t="s">
        <v>80</v>
      </c>
      <c r="C51" s="264" t="s">
        <v>81</v>
      </c>
      <c r="D51" s="119"/>
      <c r="E51" s="120">
        <f>+[3]OTCHET!E275</f>
        <v>0</v>
      </c>
      <c r="F51" s="120">
        <f>+G51+H51+I51+J51</f>
        <v>0</v>
      </c>
      <c r="G51" s="121">
        <f>+[3]OTCHET!G275</f>
        <v>0</v>
      </c>
      <c r="H51" s="122">
        <f>+[3]OTCHET!H275</f>
        <v>0</v>
      </c>
      <c r="I51" s="122">
        <f>+[3]OTCHET!I275</f>
        <v>0</v>
      </c>
      <c r="J51" s="123">
        <f>+[3]OTCHET!J275</f>
        <v>0</v>
      </c>
      <c r="K51" s="152"/>
      <c r="L51" s="152"/>
      <c r="M51" s="152"/>
      <c r="N51" s="225"/>
      <c r="O51" s="172" t="s">
        <v>82</v>
      </c>
      <c r="P51" s="215"/>
      <c r="Q51" s="216"/>
      <c r="R51" s="217"/>
      <c r="S51" s="217"/>
      <c r="T51" s="217"/>
      <c r="U51" s="217"/>
      <c r="V51" s="217"/>
      <c r="W51" s="217"/>
      <c r="X51" s="218"/>
      <c r="Y51" s="217"/>
      <c r="Z51" s="217"/>
    </row>
    <row r="52" spans="1:26" ht="15.75" x14ac:dyDescent="0.25">
      <c r="A52" s="1">
        <v>115</v>
      </c>
      <c r="B52" s="254" t="s">
        <v>83</v>
      </c>
      <c r="C52" s="264" t="s">
        <v>81</v>
      </c>
      <c r="D52" s="119"/>
      <c r="E52" s="120">
        <f>+[3]OTCHET!E296</f>
        <v>0</v>
      </c>
      <c r="F52" s="120">
        <f t="shared" si="1"/>
        <v>0</v>
      </c>
      <c r="G52" s="121">
        <f>+[3]OTCHET!G296</f>
        <v>0</v>
      </c>
      <c r="H52" s="122">
        <f>+[3]OTCHET!H296</f>
        <v>0</v>
      </c>
      <c r="I52" s="122">
        <f>+[3]OTCHET!I296</f>
        <v>0</v>
      </c>
      <c r="J52" s="123">
        <f>+[3]OTCHET!J296</f>
        <v>0</v>
      </c>
      <c r="K52" s="152"/>
      <c r="L52" s="152"/>
      <c r="M52" s="152"/>
      <c r="N52" s="225"/>
      <c r="O52" s="125" t="s">
        <v>81</v>
      </c>
      <c r="P52" s="215"/>
      <c r="Q52" s="216"/>
      <c r="R52" s="217"/>
      <c r="S52" s="217"/>
      <c r="T52" s="217"/>
      <c r="U52" s="217"/>
      <c r="V52" s="217"/>
      <c r="W52" s="217"/>
      <c r="X52" s="218"/>
      <c r="Y52" s="217"/>
      <c r="Z52" s="217"/>
    </row>
    <row r="53" spans="1:26" ht="16.5" thickBot="1" x14ac:dyDescent="0.3">
      <c r="A53" s="1">
        <v>120</v>
      </c>
      <c r="B53" s="265" t="s">
        <v>84</v>
      </c>
      <c r="C53" s="265" t="s">
        <v>85</v>
      </c>
      <c r="D53" s="266"/>
      <c r="E53" s="267">
        <f>[3]OTCHET!E297</f>
        <v>0</v>
      </c>
      <c r="F53" s="267">
        <f t="shared" si="1"/>
        <v>0</v>
      </c>
      <c r="G53" s="268">
        <f>[3]OTCHET!G297</f>
        <v>0</v>
      </c>
      <c r="H53" s="269">
        <f>[3]OTCHET!H297</f>
        <v>0</v>
      </c>
      <c r="I53" s="269">
        <f>[3]OTCHET!I297</f>
        <v>0</v>
      </c>
      <c r="J53" s="270">
        <f>[3]OTCHET!J297</f>
        <v>0</v>
      </c>
      <c r="K53" s="173"/>
      <c r="L53" s="173"/>
      <c r="M53" s="173"/>
      <c r="N53" s="225"/>
      <c r="O53" s="271" t="s">
        <v>85</v>
      </c>
      <c r="P53" s="215"/>
      <c r="Q53" s="216"/>
      <c r="R53" s="217"/>
      <c r="S53" s="217"/>
      <c r="T53" s="217"/>
      <c r="U53" s="217"/>
      <c r="V53" s="217"/>
      <c r="W53" s="217"/>
      <c r="X53" s="218"/>
      <c r="Y53" s="217"/>
      <c r="Z53" s="217"/>
    </row>
    <row r="54" spans="1:26" ht="16.5" thickBot="1" x14ac:dyDescent="0.3">
      <c r="A54" s="1">
        <v>125</v>
      </c>
      <c r="B54" s="272" t="s">
        <v>86</v>
      </c>
      <c r="C54" s="273" t="s">
        <v>87</v>
      </c>
      <c r="D54" s="274"/>
      <c r="E54" s="275">
        <f>[3]OTCHET!E299</f>
        <v>0</v>
      </c>
      <c r="F54" s="275">
        <f t="shared" si="1"/>
        <v>0</v>
      </c>
      <c r="G54" s="276">
        <f>[3]OTCHET!G299</f>
        <v>0</v>
      </c>
      <c r="H54" s="277">
        <f>[3]OTCHET!H299</f>
        <v>0</v>
      </c>
      <c r="I54" s="277">
        <f>[3]OTCHET!I299</f>
        <v>0</v>
      </c>
      <c r="J54" s="278">
        <f>[3]OTCHET!J299</f>
        <v>0</v>
      </c>
      <c r="K54" s="279"/>
      <c r="L54" s="279"/>
      <c r="M54" s="280"/>
      <c r="N54" s="225"/>
      <c r="O54" s="281" t="s">
        <v>87</v>
      </c>
      <c r="P54" s="215"/>
      <c r="Q54" s="216"/>
      <c r="R54" s="217"/>
      <c r="S54" s="217"/>
      <c r="T54" s="217"/>
      <c r="U54" s="217"/>
      <c r="V54" s="217"/>
      <c r="W54" s="217"/>
      <c r="X54" s="218"/>
      <c r="Y54" s="217"/>
      <c r="Z54" s="217"/>
    </row>
    <row r="55" spans="1:26" ht="15.75" x14ac:dyDescent="0.25">
      <c r="A55" s="282">
        <v>127</v>
      </c>
      <c r="B55" s="176" t="s">
        <v>88</v>
      </c>
      <c r="C55" s="176" t="s">
        <v>89</v>
      </c>
      <c r="D55" s="283"/>
      <c r="E55" s="284">
        <f>+[3]OTCHET!E300</f>
        <v>0</v>
      </c>
      <c r="F55" s="284">
        <f t="shared" si="1"/>
        <v>0</v>
      </c>
      <c r="G55" s="285">
        <f>+[3]OTCHET!G300</f>
        <v>0</v>
      </c>
      <c r="H55" s="286">
        <f>+[3]OTCHET!H300</f>
        <v>0</v>
      </c>
      <c r="I55" s="286">
        <f>+[3]OTCHET!I300</f>
        <v>0</v>
      </c>
      <c r="J55" s="287">
        <f>+[3]OTCHET!J300</f>
        <v>0</v>
      </c>
      <c r="K55" s="288"/>
      <c r="L55" s="288"/>
      <c r="M55" s="289"/>
      <c r="N55" s="196"/>
      <c r="O55" s="290" t="s">
        <v>89</v>
      </c>
      <c r="P55" s="215"/>
      <c r="Q55" s="216"/>
      <c r="R55" s="217"/>
      <c r="S55" s="217"/>
      <c r="T55" s="217"/>
      <c r="U55" s="217"/>
      <c r="V55" s="217"/>
      <c r="W55" s="217"/>
      <c r="X55" s="218"/>
      <c r="Y55" s="217"/>
      <c r="Z55" s="217"/>
    </row>
    <row r="56" spans="1:26" ht="19.5" thickBot="1" x14ac:dyDescent="0.35">
      <c r="A56" s="1">
        <v>130</v>
      </c>
      <c r="B56" s="291" t="s">
        <v>90</v>
      </c>
      <c r="C56" s="292" t="s">
        <v>91</v>
      </c>
      <c r="D56" s="292"/>
      <c r="E56" s="293">
        <f t="shared" ref="E56:J56" si="5">+E57+E58+E62</f>
        <v>0</v>
      </c>
      <c r="F56" s="293">
        <f t="shared" si="5"/>
        <v>163055</v>
      </c>
      <c r="G56" s="294">
        <f t="shared" si="5"/>
        <v>97478</v>
      </c>
      <c r="H56" s="295">
        <f t="shared" si="5"/>
        <v>0</v>
      </c>
      <c r="I56" s="296">
        <f t="shared" si="5"/>
        <v>0</v>
      </c>
      <c r="J56" s="297">
        <f t="shared" si="5"/>
        <v>65577</v>
      </c>
      <c r="K56" s="106">
        <f>+K57+K58+K61</f>
        <v>0</v>
      </c>
      <c r="L56" s="106">
        <f>+L57+L58+L61</f>
        <v>0</v>
      </c>
      <c r="M56" s="106">
        <f>+M57+M58+M61</f>
        <v>0</v>
      </c>
      <c r="N56" s="116"/>
      <c r="O56" s="298" t="s">
        <v>91</v>
      </c>
      <c r="P56" s="215"/>
      <c r="Q56" s="216"/>
      <c r="R56" s="217"/>
      <c r="S56" s="217"/>
      <c r="T56" s="217"/>
      <c r="U56" s="217"/>
      <c r="V56" s="217"/>
      <c r="W56" s="217"/>
      <c r="X56" s="218"/>
      <c r="Y56" s="217"/>
      <c r="Z56" s="217"/>
    </row>
    <row r="57" spans="1:26" ht="16.5" thickTop="1" x14ac:dyDescent="0.25">
      <c r="A57" s="1">
        <v>135</v>
      </c>
      <c r="B57" s="248" t="s">
        <v>92</v>
      </c>
      <c r="C57" s="249" t="s">
        <v>93</v>
      </c>
      <c r="D57" s="248"/>
      <c r="E57" s="299">
        <f>+[3]OTCHET!E364+[3]OTCHET!E378+[3]OTCHET!E391</f>
        <v>0</v>
      </c>
      <c r="F57" s="299">
        <f t="shared" si="1"/>
        <v>0</v>
      </c>
      <c r="G57" s="300">
        <f>+[3]OTCHET!G364+[3]OTCHET!G378+[3]OTCHET!G391</f>
        <v>0</v>
      </c>
      <c r="H57" s="301">
        <f>+[3]OTCHET!H364+[3]OTCHET!H378+[3]OTCHET!H391</f>
        <v>0</v>
      </c>
      <c r="I57" s="301">
        <f>+[3]OTCHET!I364+[3]OTCHET!I378+[3]OTCHET!I391</f>
        <v>0</v>
      </c>
      <c r="J57" s="302">
        <f>+[3]OTCHET!J364+[3]OTCHET!J378+[3]OTCHET!J391</f>
        <v>0</v>
      </c>
      <c r="K57" s="289"/>
      <c r="L57" s="289"/>
      <c r="M57" s="289"/>
      <c r="N57" s="196"/>
      <c r="O57" s="303" t="s">
        <v>93</v>
      </c>
      <c r="P57" s="215"/>
      <c r="Q57" s="216"/>
      <c r="R57" s="217"/>
      <c r="S57" s="217"/>
      <c r="T57" s="217"/>
      <c r="U57" s="217"/>
      <c r="V57" s="217"/>
      <c r="W57" s="217"/>
      <c r="X57" s="218"/>
      <c r="Y57" s="217"/>
      <c r="Z57" s="217"/>
    </row>
    <row r="58" spans="1:26" ht="15.75" x14ac:dyDescent="0.25">
      <c r="A58" s="1">
        <v>140</v>
      </c>
      <c r="B58" s="263" t="s">
        <v>94</v>
      </c>
      <c r="C58" s="262" t="s">
        <v>95</v>
      </c>
      <c r="D58" s="263"/>
      <c r="E58" s="304">
        <f>+[3]OTCHET!E386+[3]OTCHET!E394+[3]OTCHET!E399+[3]OTCHET!E402+[3]OTCHET!E405+[3]OTCHET!E408+[3]OTCHET!E409+[3]OTCHET!E412+[3]OTCHET!E425+[3]OTCHET!E426+[3]OTCHET!E427+[3]OTCHET!E428+[3]OTCHET!E429</f>
        <v>0</v>
      </c>
      <c r="F58" s="304">
        <f t="shared" si="1"/>
        <v>97478</v>
      </c>
      <c r="G58" s="305">
        <f>+[3]OTCHET!G386+[3]OTCHET!G394+[3]OTCHET!G399+[3]OTCHET!G402+[3]OTCHET!G405+[3]OTCHET!G408+[3]OTCHET!G409+[3]OTCHET!G412+[3]OTCHET!G425+[3]OTCHET!G426+[3]OTCHET!G427+[3]OTCHET!G428+[3]OTCHET!G429</f>
        <v>97478</v>
      </c>
      <c r="H58" s="306">
        <f>+[3]OTCHET!H386+[3]OTCHET!H394+[3]OTCHET!H399+[3]OTCHET!H402+[3]OTCHET!H405+[3]OTCHET!H408+[3]OTCHET!H409+[3]OTCHET!H412+[3]OTCHET!H425+[3]OTCHET!H426+[3]OTCHET!H427+[3]OTCHET!H428+[3]OTCHET!H429</f>
        <v>0</v>
      </c>
      <c r="I58" s="306">
        <f>+[3]OTCHET!I386+[3]OTCHET!I394+[3]OTCHET!I399+[3]OTCHET!I402+[3]OTCHET!I405+[3]OTCHET!I408+[3]OTCHET!I409+[3]OTCHET!I412+[3]OTCHET!I425+[3]OTCHET!I426+[3]OTCHET!I427+[3]OTCHET!I428+[3]OTCHET!I429</f>
        <v>0</v>
      </c>
      <c r="J58" s="307">
        <f>+[3]OTCHET!J386+[3]OTCHET!J394+[3]OTCHET!J399+[3]OTCHET!J402+[3]OTCHET!J405+[3]OTCHET!J408+[3]OTCHET!J409+[3]OTCHET!J412+[3]OTCHET!J425+[3]OTCHET!J426+[3]OTCHET!J427+[3]OTCHET!J428+[3]OTCHET!J429</f>
        <v>0</v>
      </c>
      <c r="K58" s="289"/>
      <c r="L58" s="289"/>
      <c r="M58" s="289"/>
      <c r="N58" s="196"/>
      <c r="O58" s="308" t="s">
        <v>95</v>
      </c>
      <c r="P58" s="215"/>
      <c r="Q58" s="216"/>
      <c r="R58" s="217"/>
      <c r="S58" s="217"/>
      <c r="T58" s="217"/>
      <c r="U58" s="217"/>
      <c r="V58" s="217"/>
      <c r="W58" s="217"/>
      <c r="X58" s="218"/>
      <c r="Y58" s="217"/>
      <c r="Z58" s="217"/>
    </row>
    <row r="59" spans="1:26" ht="15.75" x14ac:dyDescent="0.25">
      <c r="A59" s="1">
        <v>145</v>
      </c>
      <c r="B59" s="119" t="s">
        <v>96</v>
      </c>
      <c r="C59" s="119" t="s">
        <v>97</v>
      </c>
      <c r="D59" s="254"/>
      <c r="E59" s="309">
        <f>+[3]OTCHET!E425+[3]OTCHET!E426+[3]OTCHET!E427+[3]OTCHET!E428+[3]OTCHET!E429</f>
        <v>0</v>
      </c>
      <c r="F59" s="309">
        <f t="shared" si="1"/>
        <v>0</v>
      </c>
      <c r="G59" s="310">
        <f>+[3]OTCHET!G425+[3]OTCHET!G426+[3]OTCHET!G427+[3]OTCHET!G428+[3]OTCHET!G429</f>
        <v>0</v>
      </c>
      <c r="H59" s="311">
        <f>+[3]OTCHET!H425+[3]OTCHET!H426+[3]OTCHET!H427+[3]OTCHET!H428+[3]OTCHET!H429</f>
        <v>0</v>
      </c>
      <c r="I59" s="311">
        <f>+[3]OTCHET!I425+[3]OTCHET!I426+[3]OTCHET!I427+[3]OTCHET!I428+[3]OTCHET!I429</f>
        <v>0</v>
      </c>
      <c r="J59" s="312">
        <f>+[3]OTCHET!J425+[3]OTCHET!J426+[3]OTCHET!J427+[3]OTCHET!J428+[3]OTCHET!J429</f>
        <v>0</v>
      </c>
      <c r="K59" s="289"/>
      <c r="L59" s="289"/>
      <c r="M59" s="289"/>
      <c r="N59" s="196"/>
      <c r="O59" s="313" t="s">
        <v>97</v>
      </c>
      <c r="P59" s="215"/>
      <c r="Q59" s="216"/>
      <c r="R59" s="217"/>
      <c r="S59" s="217"/>
      <c r="T59" s="217"/>
      <c r="U59" s="217"/>
      <c r="V59" s="217"/>
      <c r="W59" s="217"/>
      <c r="X59" s="218"/>
      <c r="Y59" s="217"/>
      <c r="Z59" s="217"/>
    </row>
    <row r="60" spans="1:26" ht="15.75" x14ac:dyDescent="0.25">
      <c r="A60" s="1">
        <v>150</v>
      </c>
      <c r="B60" s="314" t="s">
        <v>98</v>
      </c>
      <c r="C60" s="314" t="s">
        <v>30</v>
      </c>
      <c r="D60" s="315"/>
      <c r="E60" s="316">
        <f>[3]OTCHET!E408</f>
        <v>0</v>
      </c>
      <c r="F60" s="316">
        <f t="shared" si="1"/>
        <v>0</v>
      </c>
      <c r="G60" s="317">
        <f>[3]OTCHET!G408</f>
        <v>0</v>
      </c>
      <c r="H60" s="318">
        <f>[3]OTCHET!H408</f>
        <v>0</v>
      </c>
      <c r="I60" s="318">
        <f>[3]OTCHET!I408</f>
        <v>0</v>
      </c>
      <c r="J60" s="319">
        <f>[3]OTCHET!J408</f>
        <v>0</v>
      </c>
      <c r="K60" s="289"/>
      <c r="L60" s="289"/>
      <c r="M60" s="289"/>
      <c r="N60" s="196"/>
      <c r="O60" s="320" t="s">
        <v>30</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99</v>
      </c>
      <c r="C62" s="198" t="s">
        <v>100</v>
      </c>
      <c r="D62" s="323"/>
      <c r="E62" s="199">
        <f>[3]OTCHET!E415</f>
        <v>0</v>
      </c>
      <c r="F62" s="199">
        <f t="shared" si="1"/>
        <v>65577</v>
      </c>
      <c r="G62" s="200">
        <f>[3]OTCHET!G415</f>
        <v>0</v>
      </c>
      <c r="H62" s="201">
        <f>[3]OTCHET!H415</f>
        <v>0</v>
      </c>
      <c r="I62" s="201">
        <f>[3]OTCHET!I415</f>
        <v>0</v>
      </c>
      <c r="J62" s="202">
        <f>[3]OTCHET!J415</f>
        <v>65577</v>
      </c>
      <c r="K62" s="324"/>
      <c r="L62" s="324"/>
      <c r="M62" s="324"/>
      <c r="N62" s="196"/>
      <c r="O62" s="204" t="s">
        <v>100</v>
      </c>
      <c r="P62" s="215"/>
      <c r="Q62" s="216"/>
      <c r="R62" s="217"/>
      <c r="S62" s="217"/>
      <c r="T62" s="217"/>
      <c r="U62" s="217"/>
      <c r="V62" s="217"/>
      <c r="W62" s="217"/>
      <c r="X62" s="218"/>
      <c r="Y62" s="217"/>
      <c r="Z62" s="217"/>
    </row>
    <row r="63" spans="1:26" ht="19.5" thickBot="1" x14ac:dyDescent="0.35">
      <c r="A63" s="1">
        <v>165</v>
      </c>
      <c r="B63" s="325" t="s">
        <v>101</v>
      </c>
      <c r="C63" s="326" t="s">
        <v>102</v>
      </c>
      <c r="D63" s="327"/>
      <c r="E63" s="328">
        <f>+[3]OTCHET!E252</f>
        <v>0</v>
      </c>
      <c r="F63" s="328">
        <f t="shared" si="1"/>
        <v>0</v>
      </c>
      <c r="G63" s="329">
        <f>+[3]OTCHET!G252</f>
        <v>0</v>
      </c>
      <c r="H63" s="330">
        <f>+[3]OTCHET!H252</f>
        <v>0</v>
      </c>
      <c r="I63" s="330">
        <f>+[3]OTCHET!I252</f>
        <v>0</v>
      </c>
      <c r="J63" s="331">
        <f>+[3]OTCHET!J252</f>
        <v>0</v>
      </c>
      <c r="K63" s="332"/>
      <c r="L63" s="332"/>
      <c r="M63" s="332"/>
      <c r="N63" s="196"/>
      <c r="O63" s="333" t="s">
        <v>102</v>
      </c>
      <c r="P63" s="215"/>
      <c r="Q63" s="216"/>
      <c r="R63" s="217"/>
      <c r="S63" s="217"/>
      <c r="T63" s="217"/>
      <c r="U63" s="217"/>
      <c r="V63" s="217"/>
      <c r="W63" s="217"/>
      <c r="X63" s="218"/>
      <c r="Y63" s="217"/>
      <c r="Z63" s="217"/>
    </row>
    <row r="64" spans="1:26" ht="20.25" thickTop="1" thickBot="1" x14ac:dyDescent="0.35">
      <c r="A64" s="1">
        <v>175</v>
      </c>
      <c r="B64" s="334" t="s">
        <v>103</v>
      </c>
      <c r="C64" s="335"/>
      <c r="D64" s="335"/>
      <c r="E64" s="336">
        <f t="shared" ref="E64:J64" si="6">+E22-E38+E56-E63</f>
        <v>0</v>
      </c>
      <c r="F64" s="336">
        <f t="shared" si="6"/>
        <v>-7162</v>
      </c>
      <c r="G64" s="337">
        <f t="shared" si="6"/>
        <v>-6366</v>
      </c>
      <c r="H64" s="338">
        <f t="shared" si="6"/>
        <v>0</v>
      </c>
      <c r="I64" s="338">
        <f t="shared" si="6"/>
        <v>-396</v>
      </c>
      <c r="J64" s="339">
        <f t="shared" si="6"/>
        <v>-400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104</v>
      </c>
      <c r="C66" s="347" t="s">
        <v>105</v>
      </c>
      <c r="D66" s="347"/>
      <c r="E66" s="348">
        <f>SUM(+E68+E76+E77+E84+E85+E86+E89+E90+E91+E92+E93+E94+E95)</f>
        <v>0</v>
      </c>
      <c r="F66" s="348">
        <f>SUM(+F68+F76+F77+F84+F85+F86+F89+F90+F91+F92+F93+F94+F95)</f>
        <v>7162</v>
      </c>
      <c r="G66" s="349">
        <f t="shared" ref="G66:L66" si="8">SUM(+G68+G76+G77+G84+G85+G86+G89+G90+G91+G92+G93+G94+G95)</f>
        <v>6366</v>
      </c>
      <c r="H66" s="350">
        <f>SUM(+H68+H76+H77+H84+H85+H86+H89+H90+H91+H92+H93+H94+H95)</f>
        <v>0</v>
      </c>
      <c r="I66" s="350">
        <f>SUM(+I68+I76+I77+I84+I85+I86+I89+I90+I91+I92+I93+I94+I95)</f>
        <v>396</v>
      </c>
      <c r="J66" s="351">
        <f>SUM(+J68+J76+J77+J84+J85+J86+J89+J90+J91+J92+J93+J94+J95)</f>
        <v>400</v>
      </c>
      <c r="K66" s="352" t="e">
        <f t="shared" si="8"/>
        <v>#REF!</v>
      </c>
      <c r="L66" s="352" t="e">
        <f t="shared" si="8"/>
        <v>#REF!</v>
      </c>
      <c r="M66" s="352" t="e">
        <f>SUM(+M68+M76+M77+M84+M85+M86+M89+M90+M91+M92+M93+M95+M96)</f>
        <v>#REF!</v>
      </c>
      <c r="N66" s="196"/>
      <c r="O66" s="353" t="s">
        <v>105</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106</v>
      </c>
      <c r="C68" s="119" t="s">
        <v>107</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107</v>
      </c>
      <c r="P68" s="364"/>
      <c r="Q68" s="216"/>
      <c r="R68" s="217"/>
      <c r="S68" s="217"/>
      <c r="T68" s="217"/>
      <c r="U68" s="217"/>
      <c r="V68" s="217"/>
      <c r="W68" s="217"/>
      <c r="X68" s="218"/>
      <c r="Y68" s="217"/>
      <c r="Z68" s="217"/>
    </row>
    <row r="69" spans="1:26" ht="15.75" x14ac:dyDescent="0.25">
      <c r="A69" s="365">
        <v>200</v>
      </c>
      <c r="B69" s="366" t="s">
        <v>108</v>
      </c>
      <c r="C69" s="366" t="s">
        <v>109</v>
      </c>
      <c r="D69" s="366"/>
      <c r="E69" s="367">
        <f>+[3]OTCHET!E485+[3]OTCHET!E486+[3]OTCHET!E489+[3]OTCHET!E490+[3]OTCHET!E493+[3]OTCHET!E494+[3]OTCHET!E498</f>
        <v>0</v>
      </c>
      <c r="F69" s="367">
        <f t="shared" si="1"/>
        <v>0</v>
      </c>
      <c r="G69" s="368">
        <f>+[3]OTCHET!G485+[3]OTCHET!G486+[3]OTCHET!G489+[3]OTCHET!G490+[3]OTCHET!G493+[3]OTCHET!G494+[3]OTCHET!G498</f>
        <v>0</v>
      </c>
      <c r="H69" s="369">
        <f>+[3]OTCHET!H485+[3]OTCHET!H486+[3]OTCHET!H489+[3]OTCHET!H490+[3]OTCHET!H493+[3]OTCHET!H494+[3]OTCHET!H498</f>
        <v>0</v>
      </c>
      <c r="I69" s="369">
        <f>+[3]OTCHET!I485+[3]OTCHET!I486+[3]OTCHET!I489+[3]OTCHET!I490+[3]OTCHET!I493+[3]OTCHET!I494+[3]OTCHET!I498</f>
        <v>0</v>
      </c>
      <c r="J69" s="370">
        <f>+[3]OTCHET!J485+[3]OTCHET!J486+[3]OTCHET!J489+[3]OTCHET!J490+[3]OTCHET!J493+[3]OTCHET!J494+[3]OTCHET!J498</f>
        <v>0</v>
      </c>
      <c r="K69" s="371" t="e">
        <f>+#REF!+#REF!+#REF!+#REF!+#REF!+#REF!+#REF!</f>
        <v>#REF!</v>
      </c>
      <c r="L69" s="371" t="e">
        <f>+#REF!+#REF!+#REF!+#REF!+#REF!+#REF!+#REF!</f>
        <v>#REF!</v>
      </c>
      <c r="M69" s="371" t="e">
        <f>+#REF!+#REF!+#REF!+#REF!+#REF!+#REF!+#REF!</f>
        <v>#REF!</v>
      </c>
      <c r="N69" s="196"/>
      <c r="O69" s="372" t="s">
        <v>109</v>
      </c>
      <c r="P69" s="373"/>
      <c r="Q69" s="216"/>
      <c r="R69" s="217"/>
      <c r="S69" s="217"/>
      <c r="T69" s="217"/>
      <c r="U69" s="217"/>
      <c r="V69" s="217"/>
      <c r="W69" s="217"/>
      <c r="X69" s="218"/>
      <c r="Y69" s="217"/>
      <c r="Z69" s="217"/>
    </row>
    <row r="70" spans="1:26" ht="15.75" x14ac:dyDescent="0.25">
      <c r="A70" s="365">
        <v>205</v>
      </c>
      <c r="B70" s="374" t="s">
        <v>110</v>
      </c>
      <c r="C70" s="374" t="s">
        <v>111</v>
      </c>
      <c r="D70" s="374"/>
      <c r="E70" s="375">
        <f>+[3]OTCHET!E487+[3]OTCHET!E488+[3]OTCHET!E491+[3]OTCHET!E492+[3]OTCHET!E495+[3]OTCHET!E496+[3]OTCHET!E497+[3]OTCHET!E499</f>
        <v>0</v>
      </c>
      <c r="F70" s="375">
        <f t="shared" si="1"/>
        <v>0</v>
      </c>
      <c r="G70" s="376">
        <f>+[3]OTCHET!G487+[3]OTCHET!G488+[3]OTCHET!G491+[3]OTCHET!G492+[3]OTCHET!G495+[3]OTCHET!G496+[3]OTCHET!G497+[3]OTCHET!G499</f>
        <v>0</v>
      </c>
      <c r="H70" s="377">
        <f>+[3]OTCHET!H487+[3]OTCHET!H488+[3]OTCHET!H491+[3]OTCHET!H492+[3]OTCHET!H495+[3]OTCHET!H496+[3]OTCHET!H497+[3]OTCHET!H499</f>
        <v>0</v>
      </c>
      <c r="I70" s="377">
        <f>+[3]OTCHET!I487+[3]OTCHET!I488+[3]OTCHET!I491+[3]OTCHET!I492+[3]OTCHET!I495+[3]OTCHET!I496+[3]OTCHET!I497+[3]OTCHET!I499</f>
        <v>0</v>
      </c>
      <c r="J70" s="378">
        <f>+[3]OTCHET!J487+[3]OTCHET!J488+[3]OTCHET!J491+[3]OTCHET!J492+[3]OTCHET!J495+[3]OTCHET!J496+[3]OTCHET!J497+[3]OTCHET!J499</f>
        <v>0</v>
      </c>
      <c r="K70" s="371" t="e">
        <f>+#REF!+#REF!+#REF!+#REF!+#REF!+#REF!+#REF!+#REF!</f>
        <v>#REF!</v>
      </c>
      <c r="L70" s="371" t="e">
        <f>+#REF!+#REF!+#REF!+#REF!+#REF!+#REF!+#REF!+#REF!</f>
        <v>#REF!</v>
      </c>
      <c r="M70" s="371" t="e">
        <f>+#REF!+#REF!+#REF!+#REF!+#REF!+#REF!+#REF!+#REF!</f>
        <v>#REF!</v>
      </c>
      <c r="N70" s="196"/>
      <c r="O70" s="379" t="s">
        <v>111</v>
      </c>
      <c r="P70" s="373"/>
      <c r="Q70" s="216"/>
      <c r="R70" s="217"/>
      <c r="S70" s="217"/>
      <c r="T70" s="217"/>
      <c r="U70" s="217"/>
      <c r="V70" s="217"/>
      <c r="W70" s="217"/>
      <c r="X70" s="218"/>
      <c r="Y70" s="217"/>
      <c r="Z70" s="217"/>
    </row>
    <row r="71" spans="1:26" ht="15.75" x14ac:dyDescent="0.25">
      <c r="A71" s="365">
        <v>210</v>
      </c>
      <c r="B71" s="374" t="s">
        <v>112</v>
      </c>
      <c r="C71" s="374" t="s">
        <v>113</v>
      </c>
      <c r="D71" s="374"/>
      <c r="E71" s="375">
        <f>+[3]OTCHET!E500</f>
        <v>0</v>
      </c>
      <c r="F71" s="375">
        <f t="shared" si="1"/>
        <v>0</v>
      </c>
      <c r="G71" s="376">
        <f>+[3]OTCHET!G500</f>
        <v>0</v>
      </c>
      <c r="H71" s="377">
        <f>+[3]OTCHET!H500</f>
        <v>0</v>
      </c>
      <c r="I71" s="377">
        <f>+[3]OTCHET!I500</f>
        <v>0</v>
      </c>
      <c r="J71" s="378">
        <f>+[3]OTCHET!J500</f>
        <v>0</v>
      </c>
      <c r="K71" s="371" t="e">
        <f>+#REF!</f>
        <v>#REF!</v>
      </c>
      <c r="L71" s="371" t="e">
        <f>+#REF!</f>
        <v>#REF!</v>
      </c>
      <c r="M71" s="371" t="e">
        <f>+#REF!</f>
        <v>#REF!</v>
      </c>
      <c r="N71" s="196"/>
      <c r="O71" s="379" t="s">
        <v>113</v>
      </c>
      <c r="P71" s="373"/>
      <c r="Q71" s="216"/>
      <c r="R71" s="217"/>
      <c r="S71" s="217"/>
      <c r="T71" s="217"/>
      <c r="U71" s="217"/>
      <c r="V71" s="217"/>
      <c r="W71" s="217"/>
      <c r="X71" s="218"/>
      <c r="Y71" s="217"/>
      <c r="Z71" s="217"/>
    </row>
    <row r="72" spans="1:26" ht="15.75" x14ac:dyDescent="0.25">
      <c r="A72" s="365">
        <v>215</v>
      </c>
      <c r="B72" s="374" t="s">
        <v>114</v>
      </c>
      <c r="C72" s="374" t="s">
        <v>115</v>
      </c>
      <c r="D72" s="374"/>
      <c r="E72" s="375">
        <f>+[3]OTCHET!E505</f>
        <v>0</v>
      </c>
      <c r="F72" s="375">
        <f t="shared" si="1"/>
        <v>0</v>
      </c>
      <c r="G72" s="376">
        <f>+[3]OTCHET!G505</f>
        <v>0</v>
      </c>
      <c r="H72" s="377">
        <f>+[3]OTCHET!H505</f>
        <v>0</v>
      </c>
      <c r="I72" s="377">
        <f>+[3]OTCHET!I505</f>
        <v>0</v>
      </c>
      <c r="J72" s="378">
        <f>+[3]OTCHET!J505</f>
        <v>0</v>
      </c>
      <c r="K72" s="371" t="e">
        <f>+#REF!</f>
        <v>#REF!</v>
      </c>
      <c r="L72" s="371" t="e">
        <f>+#REF!</f>
        <v>#REF!</v>
      </c>
      <c r="M72" s="371" t="e">
        <f>+#REF!</f>
        <v>#REF!</v>
      </c>
      <c r="N72" s="196"/>
      <c r="O72" s="379" t="s">
        <v>115</v>
      </c>
      <c r="P72" s="373"/>
      <c r="Q72" s="216"/>
      <c r="R72" s="217"/>
      <c r="S72" s="217"/>
      <c r="T72" s="217"/>
      <c r="U72" s="217"/>
      <c r="V72" s="217"/>
      <c r="W72" s="217"/>
      <c r="X72" s="218"/>
      <c r="Y72" s="217"/>
      <c r="Z72" s="217"/>
    </row>
    <row r="73" spans="1:26" ht="15.75" x14ac:dyDescent="0.25">
      <c r="A73" s="365">
        <v>220</v>
      </c>
      <c r="B73" s="374" t="s">
        <v>116</v>
      </c>
      <c r="C73" s="374" t="s">
        <v>117</v>
      </c>
      <c r="D73" s="374"/>
      <c r="E73" s="375">
        <f>+[3]OTCHET!E545</f>
        <v>0</v>
      </c>
      <c r="F73" s="375">
        <f t="shared" si="1"/>
        <v>0</v>
      </c>
      <c r="G73" s="376">
        <f>+[3]OTCHET!G545</f>
        <v>0</v>
      </c>
      <c r="H73" s="377">
        <f>+[3]OTCHET!H545</f>
        <v>0</v>
      </c>
      <c r="I73" s="377">
        <f>+[3]OTCHET!I545</f>
        <v>0</v>
      </c>
      <c r="J73" s="378">
        <f>+[3]OTCHET!J545</f>
        <v>0</v>
      </c>
      <c r="K73" s="371" t="e">
        <f>+#REF!</f>
        <v>#REF!</v>
      </c>
      <c r="L73" s="371" t="e">
        <f>+#REF!</f>
        <v>#REF!</v>
      </c>
      <c r="M73" s="371" t="e">
        <f>+#REF!</f>
        <v>#REF!</v>
      </c>
      <c r="N73" s="196"/>
      <c r="O73" s="379" t="s">
        <v>117</v>
      </c>
      <c r="P73" s="373"/>
      <c r="Q73" s="216"/>
      <c r="R73" s="217"/>
      <c r="S73" s="217"/>
      <c r="T73" s="217"/>
      <c r="U73" s="217"/>
      <c r="V73" s="217"/>
      <c r="W73" s="217"/>
      <c r="X73" s="218"/>
      <c r="Y73" s="217"/>
      <c r="Z73" s="217"/>
    </row>
    <row r="74" spans="1:26" ht="15.75" x14ac:dyDescent="0.25">
      <c r="A74" s="365">
        <v>230</v>
      </c>
      <c r="B74" s="380" t="s">
        <v>118</v>
      </c>
      <c r="C74" s="380" t="s">
        <v>119</v>
      </c>
      <c r="D74" s="380"/>
      <c r="E74" s="375">
        <f>+[3]OTCHET!E584+[3]OTCHET!E585</f>
        <v>0</v>
      </c>
      <c r="F74" s="375">
        <f t="shared" si="1"/>
        <v>0</v>
      </c>
      <c r="G74" s="376">
        <f>+[3]OTCHET!G584+[3]OTCHET!G585</f>
        <v>0</v>
      </c>
      <c r="H74" s="377">
        <f>+[3]OTCHET!H584+[3]OTCHET!H585</f>
        <v>0</v>
      </c>
      <c r="I74" s="377">
        <f>+[3]OTCHET!I584+[3]OTCHET!I585</f>
        <v>0</v>
      </c>
      <c r="J74" s="378">
        <f>+[3]OTCHET!J584+[3]OTCHET!J585</f>
        <v>0</v>
      </c>
      <c r="K74" s="371" t="e">
        <f>+#REF!+#REF!</f>
        <v>#REF!</v>
      </c>
      <c r="L74" s="371" t="e">
        <f>+#REF!+#REF!</f>
        <v>#REF!</v>
      </c>
      <c r="M74" s="371" t="e">
        <f>+#REF!+#REF!</f>
        <v>#REF!</v>
      </c>
      <c r="N74" s="196"/>
      <c r="O74" s="379" t="s">
        <v>119</v>
      </c>
      <c r="P74" s="373"/>
      <c r="Q74" s="216"/>
      <c r="R74" s="217"/>
      <c r="S74" s="217"/>
      <c r="T74" s="217"/>
      <c r="U74" s="217"/>
      <c r="V74" s="217"/>
      <c r="W74" s="217"/>
      <c r="X74" s="218"/>
      <c r="Y74" s="217"/>
      <c r="Z74" s="217"/>
    </row>
    <row r="75" spans="1:26" ht="15.75" x14ac:dyDescent="0.25">
      <c r="A75" s="365">
        <v>235</v>
      </c>
      <c r="B75" s="381" t="s">
        <v>120</v>
      </c>
      <c r="C75" s="381" t="s">
        <v>121</v>
      </c>
      <c r="D75" s="381"/>
      <c r="E75" s="382">
        <f>+[3]OTCHET!E586+[3]OTCHET!E587+[3]OTCHET!E588</f>
        <v>0</v>
      </c>
      <c r="F75" s="382">
        <f t="shared" si="1"/>
        <v>0</v>
      </c>
      <c r="G75" s="383">
        <f>+[3]OTCHET!G586+[3]OTCHET!G587+[3]OTCHET!G588</f>
        <v>0</v>
      </c>
      <c r="H75" s="384">
        <f>+[3]OTCHET!H586+[3]OTCHET!H587+[3]OTCHET!H588</f>
        <v>0</v>
      </c>
      <c r="I75" s="384">
        <f>+[3]OTCHET!I586+[3]OTCHET!I587+[3]OTCHET!I588</f>
        <v>0</v>
      </c>
      <c r="J75" s="385">
        <f>+[3]OTCHET!J586+[3]OTCHET!J587+[3]OTCHET!J588</f>
        <v>0</v>
      </c>
      <c r="K75" s="371" t="e">
        <f>+#REF!+#REF!+#REF!</f>
        <v>#REF!</v>
      </c>
      <c r="L75" s="371" t="e">
        <f>+#REF!+#REF!+#REF!</f>
        <v>#REF!</v>
      </c>
      <c r="M75" s="371" t="e">
        <f>+#REF!+#REF!+#REF!</f>
        <v>#REF!</v>
      </c>
      <c r="N75" s="196"/>
      <c r="O75" s="386" t="s">
        <v>121</v>
      </c>
      <c r="P75" s="373"/>
      <c r="Q75" s="216"/>
      <c r="R75" s="217"/>
      <c r="S75" s="217"/>
      <c r="T75" s="217"/>
      <c r="U75" s="217"/>
      <c r="V75" s="217"/>
      <c r="W75" s="217"/>
      <c r="X75" s="218"/>
      <c r="Y75" s="217"/>
      <c r="Z75" s="217"/>
    </row>
    <row r="76" spans="1:26" ht="15.75" x14ac:dyDescent="0.25">
      <c r="A76" s="365">
        <v>240</v>
      </c>
      <c r="B76" s="248" t="s">
        <v>122</v>
      </c>
      <c r="C76" s="249" t="s">
        <v>123</v>
      </c>
      <c r="D76" s="248"/>
      <c r="E76" s="299">
        <f>[3]OTCHET!E464</f>
        <v>0</v>
      </c>
      <c r="F76" s="299">
        <f t="shared" si="1"/>
        <v>0</v>
      </c>
      <c r="G76" s="300">
        <f>[3]OTCHET!G464</f>
        <v>0</v>
      </c>
      <c r="H76" s="301">
        <f>[3]OTCHET!H464</f>
        <v>0</v>
      </c>
      <c r="I76" s="301">
        <f>[3]OTCHET!I464</f>
        <v>0</v>
      </c>
      <c r="J76" s="302">
        <f>[3]OTCHET!J464</f>
        <v>0</v>
      </c>
      <c r="K76" s="371" t="e">
        <f>#REF!</f>
        <v>#REF!</v>
      </c>
      <c r="L76" s="371" t="e">
        <f>#REF!</f>
        <v>#REF!</v>
      </c>
      <c r="M76" s="371" t="e">
        <f>#REF!</f>
        <v>#REF!</v>
      </c>
      <c r="N76" s="196"/>
      <c r="O76" s="303" t="s">
        <v>123</v>
      </c>
      <c r="P76" s="373"/>
      <c r="Q76" s="216"/>
      <c r="R76" s="217"/>
      <c r="S76" s="217"/>
      <c r="T76" s="217"/>
      <c r="U76" s="217"/>
      <c r="V76" s="217"/>
      <c r="W76" s="217"/>
      <c r="X76" s="218"/>
      <c r="Y76" s="217"/>
      <c r="Z76" s="217"/>
    </row>
    <row r="77" spans="1:26" ht="15.75" x14ac:dyDescent="0.25">
      <c r="A77" s="365">
        <v>245</v>
      </c>
      <c r="B77" s="254" t="s">
        <v>124</v>
      </c>
      <c r="C77" s="119" t="s">
        <v>125</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125</v>
      </c>
      <c r="P77" s="373"/>
      <c r="Q77" s="216"/>
      <c r="R77" s="217"/>
      <c r="S77" s="217"/>
      <c r="T77" s="217"/>
      <c r="U77" s="217"/>
      <c r="V77" s="217"/>
      <c r="W77" s="217"/>
      <c r="X77" s="218"/>
      <c r="Y77" s="217"/>
      <c r="Z77" s="217"/>
    </row>
    <row r="78" spans="1:26" ht="15.75" x14ac:dyDescent="0.25">
      <c r="A78" s="365">
        <v>250</v>
      </c>
      <c r="B78" s="366" t="s">
        <v>126</v>
      </c>
      <c r="C78" s="366" t="s">
        <v>127</v>
      </c>
      <c r="D78" s="366"/>
      <c r="E78" s="367">
        <f>+[3]OTCHET!E469+[3]OTCHET!E472</f>
        <v>0</v>
      </c>
      <c r="F78" s="367">
        <f t="shared" si="1"/>
        <v>0</v>
      </c>
      <c r="G78" s="368">
        <f>+[3]OTCHET!G469+[3]OTCHET!G472</f>
        <v>0</v>
      </c>
      <c r="H78" s="369">
        <f>+[3]OTCHET!H469+[3]OTCHET!H472</f>
        <v>0</v>
      </c>
      <c r="I78" s="369">
        <f>+[3]OTCHET!I469+[3]OTCHET!I472</f>
        <v>0</v>
      </c>
      <c r="J78" s="370">
        <f>+[3]OTCHET!J469+[3]OTCHET!J472</f>
        <v>0</v>
      </c>
      <c r="K78" s="387"/>
      <c r="L78" s="387"/>
      <c r="M78" s="387"/>
      <c r="N78" s="196"/>
      <c r="O78" s="372" t="s">
        <v>127</v>
      </c>
      <c r="P78" s="373"/>
      <c r="Q78" s="216"/>
      <c r="R78" s="217"/>
      <c r="S78" s="217"/>
      <c r="T78" s="217"/>
      <c r="U78" s="217"/>
      <c r="V78" s="217"/>
      <c r="W78" s="217"/>
      <c r="X78" s="218"/>
      <c r="Y78" s="217"/>
      <c r="Z78" s="217"/>
    </row>
    <row r="79" spans="1:26" ht="15.75" x14ac:dyDescent="0.25">
      <c r="A79" s="365">
        <v>260</v>
      </c>
      <c r="B79" s="374" t="s">
        <v>128</v>
      </c>
      <c r="C79" s="374" t="s">
        <v>129</v>
      </c>
      <c r="D79" s="374"/>
      <c r="E79" s="375">
        <f>+[3]OTCHET!E470+[3]OTCHET!E473</f>
        <v>0</v>
      </c>
      <c r="F79" s="375">
        <f t="shared" si="1"/>
        <v>0</v>
      </c>
      <c r="G79" s="376">
        <f>+[3]OTCHET!G470+[3]OTCHET!G473</f>
        <v>0</v>
      </c>
      <c r="H79" s="377">
        <f>+[3]OTCHET!H470+[3]OTCHET!H473</f>
        <v>0</v>
      </c>
      <c r="I79" s="377">
        <f>+[3]OTCHET!I470+[3]OTCHET!I473</f>
        <v>0</v>
      </c>
      <c r="J79" s="378">
        <f>+[3]OTCHET!J470+[3]OTCHET!J473</f>
        <v>0</v>
      </c>
      <c r="K79" s="387"/>
      <c r="L79" s="387"/>
      <c r="M79" s="387"/>
      <c r="N79" s="196"/>
      <c r="O79" s="379" t="s">
        <v>129</v>
      </c>
      <c r="P79" s="373"/>
      <c r="Q79" s="216"/>
      <c r="R79" s="217"/>
      <c r="S79" s="217"/>
      <c r="T79" s="217"/>
      <c r="U79" s="217"/>
      <c r="V79" s="217"/>
      <c r="W79" s="217"/>
      <c r="X79" s="218"/>
      <c r="Y79" s="217"/>
      <c r="Z79" s="217"/>
    </row>
    <row r="80" spans="1:26" ht="15.75" x14ac:dyDescent="0.25">
      <c r="A80" s="365">
        <v>265</v>
      </c>
      <c r="B80" s="374" t="s">
        <v>130</v>
      </c>
      <c r="C80" s="374" t="s">
        <v>131</v>
      </c>
      <c r="D80" s="374"/>
      <c r="E80" s="375">
        <f>[3]OTCHET!E474</f>
        <v>0</v>
      </c>
      <c r="F80" s="375">
        <f t="shared" si="1"/>
        <v>0</v>
      </c>
      <c r="G80" s="376">
        <f>[3]OTCHET!G474</f>
        <v>0</v>
      </c>
      <c r="H80" s="377">
        <f>[3]OTCHET!H474</f>
        <v>0</v>
      </c>
      <c r="I80" s="377">
        <f>[3]OTCHET!I474</f>
        <v>0</v>
      </c>
      <c r="J80" s="378">
        <f>[3]OTCHET!J474</f>
        <v>0</v>
      </c>
      <c r="K80" s="387"/>
      <c r="L80" s="387"/>
      <c r="M80" s="387"/>
      <c r="N80" s="196"/>
      <c r="O80" s="379" t="s">
        <v>131</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132</v>
      </c>
      <c r="C82" s="374" t="s">
        <v>133</v>
      </c>
      <c r="D82" s="374"/>
      <c r="E82" s="375">
        <f>+[3]OTCHET!E482</f>
        <v>0</v>
      </c>
      <c r="F82" s="375">
        <f t="shared" si="1"/>
        <v>0</v>
      </c>
      <c r="G82" s="376">
        <f>+[3]OTCHET!G482</f>
        <v>0</v>
      </c>
      <c r="H82" s="377">
        <f>+[3]OTCHET!H482</f>
        <v>0</v>
      </c>
      <c r="I82" s="377">
        <f>+[3]OTCHET!I482</f>
        <v>0</v>
      </c>
      <c r="J82" s="378">
        <f>+[3]OTCHET!J482</f>
        <v>0</v>
      </c>
      <c r="K82" s="387"/>
      <c r="L82" s="387"/>
      <c r="M82" s="387"/>
      <c r="N82" s="196"/>
      <c r="O82" s="379" t="s">
        <v>133</v>
      </c>
      <c r="P82" s="373"/>
      <c r="Q82" s="216"/>
      <c r="R82" s="217"/>
      <c r="S82" s="217"/>
      <c r="T82" s="217"/>
      <c r="U82" s="217"/>
      <c r="V82" s="217"/>
      <c r="W82" s="217"/>
      <c r="X82" s="218"/>
      <c r="Y82" s="217"/>
      <c r="Z82" s="217"/>
    </row>
    <row r="83" spans="1:26" ht="15.75" x14ac:dyDescent="0.25">
      <c r="A83" s="365">
        <v>275</v>
      </c>
      <c r="B83" s="388" t="s">
        <v>134</v>
      </c>
      <c r="C83" s="388" t="s">
        <v>135</v>
      </c>
      <c r="D83" s="388"/>
      <c r="E83" s="382">
        <f>+[3]OTCHET!E483</f>
        <v>0</v>
      </c>
      <c r="F83" s="382">
        <f t="shared" si="1"/>
        <v>0</v>
      </c>
      <c r="G83" s="383">
        <f>+[3]OTCHET!G483</f>
        <v>0</v>
      </c>
      <c r="H83" s="384">
        <f>+[3]OTCHET!H483</f>
        <v>0</v>
      </c>
      <c r="I83" s="384">
        <f>+[3]OTCHET!I483</f>
        <v>0</v>
      </c>
      <c r="J83" s="385">
        <f>+[3]OTCHET!J483</f>
        <v>0</v>
      </c>
      <c r="K83" s="387"/>
      <c r="L83" s="387"/>
      <c r="M83" s="387"/>
      <c r="N83" s="196"/>
      <c r="O83" s="386" t="s">
        <v>135</v>
      </c>
      <c r="P83" s="373"/>
      <c r="Q83" s="216"/>
      <c r="R83" s="217"/>
      <c r="S83" s="217"/>
      <c r="T83" s="217"/>
      <c r="U83" s="217"/>
      <c r="V83" s="217"/>
      <c r="W83" s="217"/>
      <c r="X83" s="218"/>
      <c r="Y83" s="217"/>
      <c r="Z83" s="217"/>
    </row>
    <row r="84" spans="1:26" ht="15.75" x14ac:dyDescent="0.25">
      <c r="A84" s="365">
        <v>280</v>
      </c>
      <c r="B84" s="248" t="s">
        <v>136</v>
      </c>
      <c r="C84" s="249" t="s">
        <v>137</v>
      </c>
      <c r="D84" s="248"/>
      <c r="E84" s="299">
        <f>[3]OTCHET!E538</f>
        <v>0</v>
      </c>
      <c r="F84" s="299">
        <f t="shared" si="1"/>
        <v>0</v>
      </c>
      <c r="G84" s="300">
        <f>[3]OTCHET!G538</f>
        <v>0</v>
      </c>
      <c r="H84" s="301">
        <f>[3]OTCHET!H538</f>
        <v>0</v>
      </c>
      <c r="I84" s="301">
        <f>[3]OTCHET!I538</f>
        <v>0</v>
      </c>
      <c r="J84" s="302">
        <f>[3]OTCHET!J538</f>
        <v>0</v>
      </c>
      <c r="K84" s="387"/>
      <c r="L84" s="387"/>
      <c r="M84" s="387"/>
      <c r="N84" s="196"/>
      <c r="O84" s="303" t="s">
        <v>137</v>
      </c>
      <c r="P84" s="373"/>
      <c r="Q84" s="216"/>
      <c r="R84" s="217"/>
      <c r="S84" s="217"/>
      <c r="T84" s="217"/>
      <c r="U84" s="217"/>
      <c r="V84" s="217"/>
      <c r="W84" s="217"/>
      <c r="X84" s="218"/>
      <c r="Y84" s="217"/>
      <c r="Z84" s="217"/>
    </row>
    <row r="85" spans="1:26" ht="15.75" x14ac:dyDescent="0.25">
      <c r="A85" s="365">
        <v>285</v>
      </c>
      <c r="B85" s="263" t="s">
        <v>138</v>
      </c>
      <c r="C85" s="262" t="s">
        <v>139</v>
      </c>
      <c r="D85" s="263"/>
      <c r="E85" s="304">
        <f>[3]OTCHET!E539</f>
        <v>0</v>
      </c>
      <c r="F85" s="304">
        <f t="shared" si="1"/>
        <v>0</v>
      </c>
      <c r="G85" s="305">
        <f>[3]OTCHET!G539</f>
        <v>0</v>
      </c>
      <c r="H85" s="306">
        <f>[3]OTCHET!H539</f>
        <v>0</v>
      </c>
      <c r="I85" s="306">
        <f>[3]OTCHET!I539</f>
        <v>0</v>
      </c>
      <c r="J85" s="307">
        <f>[3]OTCHET!J539</f>
        <v>0</v>
      </c>
      <c r="K85" s="387"/>
      <c r="L85" s="387"/>
      <c r="M85" s="387"/>
      <c r="N85" s="196"/>
      <c r="O85" s="308" t="s">
        <v>139</v>
      </c>
      <c r="P85" s="373"/>
      <c r="Q85" s="216"/>
      <c r="R85" s="217"/>
      <c r="S85" s="217"/>
      <c r="T85" s="217"/>
      <c r="U85" s="217"/>
      <c r="V85" s="217"/>
      <c r="W85" s="217"/>
      <c r="X85" s="218"/>
      <c r="Y85" s="217"/>
      <c r="Z85" s="217"/>
    </row>
    <row r="86" spans="1:26" ht="15.75" x14ac:dyDescent="0.25">
      <c r="A86" s="365">
        <v>290</v>
      </c>
      <c r="B86" s="254" t="s">
        <v>140</v>
      </c>
      <c r="C86" s="119" t="s">
        <v>141</v>
      </c>
      <c r="D86" s="254"/>
      <c r="E86" s="309">
        <f>+E87+E88</f>
        <v>0</v>
      </c>
      <c r="F86" s="309">
        <f>+F87+F88</f>
        <v>7266</v>
      </c>
      <c r="G86" s="310">
        <f t="shared" ref="G86:M86" si="11">+G87+G88</f>
        <v>6866</v>
      </c>
      <c r="H86" s="311">
        <f>+H87+H88</f>
        <v>0</v>
      </c>
      <c r="I86" s="311">
        <f>+I87+I88</f>
        <v>0</v>
      </c>
      <c r="J86" s="312">
        <f>+J87+J88</f>
        <v>400</v>
      </c>
      <c r="K86" s="387">
        <f t="shared" si="11"/>
        <v>0</v>
      </c>
      <c r="L86" s="387">
        <f t="shared" si="11"/>
        <v>0</v>
      </c>
      <c r="M86" s="387">
        <f t="shared" si="11"/>
        <v>0</v>
      </c>
      <c r="N86" s="196"/>
      <c r="O86" s="313" t="s">
        <v>141</v>
      </c>
      <c r="P86" s="373"/>
      <c r="Q86" s="216"/>
      <c r="R86" s="217"/>
      <c r="S86" s="217"/>
      <c r="T86" s="217"/>
      <c r="U86" s="217"/>
      <c r="V86" s="217"/>
      <c r="W86" s="217"/>
      <c r="X86" s="218"/>
      <c r="Y86" s="217"/>
      <c r="Z86" s="217"/>
    </row>
    <row r="87" spans="1:26" ht="15.75" x14ac:dyDescent="0.25">
      <c r="A87" s="365">
        <v>295</v>
      </c>
      <c r="B87" s="366" t="s">
        <v>142</v>
      </c>
      <c r="C87" s="366" t="s">
        <v>143</v>
      </c>
      <c r="D87" s="389"/>
      <c r="E87" s="367">
        <f>+[3]OTCHET!E506+[3]OTCHET!E515+[3]OTCHET!E519+[3]OTCHET!E546</f>
        <v>0</v>
      </c>
      <c r="F87" s="367">
        <f t="shared" si="1"/>
        <v>0</v>
      </c>
      <c r="G87" s="368">
        <f>+[3]OTCHET!G506+[3]OTCHET!G515+[3]OTCHET!G519+[3]OTCHET!G546</f>
        <v>0</v>
      </c>
      <c r="H87" s="369">
        <f>+[3]OTCHET!H506+[3]OTCHET!H515+[3]OTCHET!H519+[3]OTCHET!H546</f>
        <v>0</v>
      </c>
      <c r="I87" s="369">
        <f>+[3]OTCHET!I506+[3]OTCHET!I515+[3]OTCHET!I519+[3]OTCHET!I546</f>
        <v>0</v>
      </c>
      <c r="J87" s="370">
        <f>+[3]OTCHET!J506+[3]OTCHET!J515+[3]OTCHET!J519+[3]OTCHET!J546</f>
        <v>0</v>
      </c>
      <c r="K87" s="387"/>
      <c r="L87" s="387"/>
      <c r="M87" s="387"/>
      <c r="N87" s="196"/>
      <c r="O87" s="372" t="s">
        <v>143</v>
      </c>
      <c r="P87" s="373"/>
      <c r="Q87" s="216"/>
      <c r="R87" s="217"/>
      <c r="S87" s="217"/>
      <c r="T87" s="217"/>
      <c r="U87" s="217"/>
      <c r="V87" s="217"/>
      <c r="W87" s="217"/>
      <c r="X87" s="218"/>
      <c r="Y87" s="217"/>
      <c r="Z87" s="217"/>
    </row>
    <row r="88" spans="1:26" ht="15.75" x14ac:dyDescent="0.25">
      <c r="A88" s="365">
        <v>300</v>
      </c>
      <c r="B88" s="388" t="s">
        <v>144</v>
      </c>
      <c r="C88" s="388" t="s">
        <v>145</v>
      </c>
      <c r="D88" s="390"/>
      <c r="E88" s="382">
        <f>+[3]OTCHET!E524+[3]OTCHET!E527+[3]OTCHET!E547</f>
        <v>0</v>
      </c>
      <c r="F88" s="382">
        <f t="shared" si="1"/>
        <v>7266</v>
      </c>
      <c r="G88" s="383">
        <f>+[3]OTCHET!G524+[3]OTCHET!G527+[3]OTCHET!G547</f>
        <v>6866</v>
      </c>
      <c r="H88" s="384">
        <f>+[3]OTCHET!H524+[3]OTCHET!H527+[3]OTCHET!H547</f>
        <v>0</v>
      </c>
      <c r="I88" s="384">
        <f>+[3]OTCHET!I524+[3]OTCHET!I527+[3]OTCHET!I547</f>
        <v>0</v>
      </c>
      <c r="J88" s="385">
        <f>+[3]OTCHET!J524+[3]OTCHET!J527+[3]OTCHET!J547</f>
        <v>400</v>
      </c>
      <c r="K88" s="387"/>
      <c r="L88" s="387"/>
      <c r="M88" s="387"/>
      <c r="N88" s="196"/>
      <c r="O88" s="386" t="s">
        <v>145</v>
      </c>
      <c r="P88" s="373"/>
      <c r="Q88" s="216"/>
      <c r="R88" s="217"/>
      <c r="S88" s="217"/>
      <c r="T88" s="217"/>
      <c r="U88" s="217"/>
      <c r="V88" s="217"/>
      <c r="W88" s="217"/>
      <c r="X88" s="218"/>
      <c r="Y88" s="217"/>
      <c r="Z88" s="217"/>
    </row>
    <row r="89" spans="1:26" ht="15.75" x14ac:dyDescent="0.25">
      <c r="A89" s="365">
        <v>310</v>
      </c>
      <c r="B89" s="248" t="s">
        <v>146</v>
      </c>
      <c r="C89" s="249" t="s">
        <v>147</v>
      </c>
      <c r="D89" s="391"/>
      <c r="E89" s="299">
        <f>[3]OTCHET!E534</f>
        <v>0</v>
      </c>
      <c r="F89" s="299">
        <f t="shared" ref="F89:F96" si="12">+G89+H89+I89+J89</f>
        <v>0</v>
      </c>
      <c r="G89" s="300">
        <f>[3]OTCHET!G534</f>
        <v>0</v>
      </c>
      <c r="H89" s="301">
        <f>[3]OTCHET!H534</f>
        <v>0</v>
      </c>
      <c r="I89" s="301">
        <f>[3]OTCHET!I534</f>
        <v>0</v>
      </c>
      <c r="J89" s="302">
        <f>[3]OTCHET!J534</f>
        <v>0</v>
      </c>
      <c r="K89" s="387"/>
      <c r="L89" s="387"/>
      <c r="M89" s="387"/>
      <c r="N89" s="196"/>
      <c r="O89" s="303" t="s">
        <v>147</v>
      </c>
      <c r="P89" s="373"/>
      <c r="Q89" s="216"/>
      <c r="R89" s="217"/>
      <c r="S89" s="217"/>
      <c r="T89" s="217"/>
      <c r="U89" s="217"/>
      <c r="V89" s="217"/>
      <c r="W89" s="217"/>
      <c r="X89" s="218"/>
      <c r="Y89" s="217"/>
      <c r="Z89" s="217"/>
    </row>
    <row r="90" spans="1:26" ht="15.75" x14ac:dyDescent="0.25">
      <c r="A90" s="365">
        <v>320</v>
      </c>
      <c r="B90" s="263" t="s">
        <v>148</v>
      </c>
      <c r="C90" s="262" t="s">
        <v>149</v>
      </c>
      <c r="D90" s="263"/>
      <c r="E90" s="304">
        <f>+[3]OTCHET!E570+[3]OTCHET!E571+[3]OTCHET!E572+[3]OTCHET!E573+[3]OTCHET!E574+[3]OTCHET!E575</f>
        <v>0</v>
      </c>
      <c r="F90" s="304">
        <f t="shared" si="12"/>
        <v>0</v>
      </c>
      <c r="G90" s="305">
        <f>+[3]OTCHET!G570+[3]OTCHET!G571+[3]OTCHET!G572+[3]OTCHET!G573+[3]OTCHET!G574+[3]OTCHET!G575</f>
        <v>0</v>
      </c>
      <c r="H90" s="306">
        <f>+[3]OTCHET!H570+[3]OTCHET!H571+[3]OTCHET!H572+[3]OTCHET!H573+[3]OTCHET!H574+[3]OTCHET!H575</f>
        <v>0</v>
      </c>
      <c r="I90" s="306">
        <f>+[3]OTCHET!I570+[3]OTCHET!I571+[3]OTCHET!I572+[3]OTCHET!I573+[3]OTCHET!I574+[3]OTCHET!I575</f>
        <v>0</v>
      </c>
      <c r="J90" s="307">
        <f>+[3]OTCHET!J570+[3]OTCHET!J571+[3]OTCHET!J572+[3]OTCHET!J573+[3]OTCHET!J574+[3]OTCHET!J575</f>
        <v>0</v>
      </c>
      <c r="K90" s="387"/>
      <c r="L90" s="387"/>
      <c r="M90" s="387"/>
      <c r="N90" s="196"/>
      <c r="O90" s="308" t="s">
        <v>149</v>
      </c>
      <c r="P90" s="373"/>
      <c r="Q90" s="216"/>
      <c r="R90" s="217"/>
      <c r="S90" s="217"/>
      <c r="T90" s="217"/>
      <c r="U90" s="217"/>
      <c r="V90" s="217"/>
      <c r="W90" s="217"/>
      <c r="X90" s="218"/>
      <c r="Y90" s="217"/>
      <c r="Z90" s="217"/>
    </row>
    <row r="91" spans="1:26" ht="15.75" x14ac:dyDescent="0.25">
      <c r="A91" s="365">
        <v>330</v>
      </c>
      <c r="B91" s="392" t="s">
        <v>150</v>
      </c>
      <c r="C91" s="392" t="s">
        <v>151</v>
      </c>
      <c r="D91" s="392"/>
      <c r="E91" s="168">
        <f>+[3]OTCHET!E576+[3]OTCHET!E577+[3]OTCHET!E578+[3]OTCHET!E579+[3]OTCHET!E580+[3]OTCHET!E581+[3]OTCHET!E582</f>
        <v>0</v>
      </c>
      <c r="F91" s="168">
        <f t="shared" si="12"/>
        <v>-104</v>
      </c>
      <c r="G91" s="169">
        <f>+[3]OTCHET!G576+[3]OTCHET!G577+[3]OTCHET!G578+[3]OTCHET!G579+[3]OTCHET!G580+[3]OTCHET!G581+[3]OTCHET!G582</f>
        <v>0</v>
      </c>
      <c r="H91" s="170">
        <f>+[3]OTCHET!H576+[3]OTCHET!H577+[3]OTCHET!H578+[3]OTCHET!H579+[3]OTCHET!H580+[3]OTCHET!H581+[3]OTCHET!H582</f>
        <v>0</v>
      </c>
      <c r="I91" s="170">
        <f>+[3]OTCHET!I576+[3]OTCHET!I577+[3]OTCHET!I578+[3]OTCHET!I579+[3]OTCHET!I580+[3]OTCHET!I581+[3]OTCHET!I582</f>
        <v>-104</v>
      </c>
      <c r="J91" s="171">
        <f>+[3]OTCHET!J576+[3]OTCHET!J577+[3]OTCHET!J578+[3]OTCHET!J579+[3]OTCHET!J580+[3]OTCHET!J581+[3]OTCHET!J582</f>
        <v>0</v>
      </c>
      <c r="K91" s="393"/>
      <c r="L91" s="393"/>
      <c r="M91" s="393"/>
      <c r="N91" s="196"/>
      <c r="O91" s="172" t="s">
        <v>151</v>
      </c>
      <c r="P91" s="373"/>
      <c r="Q91" s="216"/>
      <c r="R91" s="217"/>
      <c r="S91" s="217"/>
      <c r="T91" s="217"/>
      <c r="U91" s="217"/>
      <c r="V91" s="217"/>
      <c r="W91" s="217"/>
      <c r="X91" s="218"/>
      <c r="Y91" s="217"/>
      <c r="Z91" s="217"/>
    </row>
    <row r="92" spans="1:26" ht="15.75" x14ac:dyDescent="0.25">
      <c r="A92" s="365">
        <v>335</v>
      </c>
      <c r="B92" s="262" t="s">
        <v>152</v>
      </c>
      <c r="C92" s="262" t="s">
        <v>153</v>
      </c>
      <c r="D92" s="392"/>
      <c r="E92" s="168">
        <f>+[3]OTCHET!E583</f>
        <v>0</v>
      </c>
      <c r="F92" s="168">
        <f t="shared" si="12"/>
        <v>0</v>
      </c>
      <c r="G92" s="169">
        <f>+[3]OTCHET!G583</f>
        <v>0</v>
      </c>
      <c r="H92" s="170">
        <f>+[3]OTCHET!H583</f>
        <v>0</v>
      </c>
      <c r="I92" s="170">
        <f>+[3]OTCHET!I583</f>
        <v>0</v>
      </c>
      <c r="J92" s="171">
        <f>+[3]OTCHET!J583</f>
        <v>0</v>
      </c>
      <c r="K92" s="393"/>
      <c r="L92" s="393"/>
      <c r="M92" s="393"/>
      <c r="N92" s="196"/>
      <c r="O92" s="172" t="s">
        <v>153</v>
      </c>
      <c r="P92" s="373"/>
      <c r="Q92" s="216"/>
      <c r="R92" s="217"/>
      <c r="S92" s="217"/>
      <c r="T92" s="217"/>
      <c r="U92" s="217"/>
      <c r="V92" s="217"/>
      <c r="W92" s="217"/>
      <c r="X92" s="218"/>
      <c r="Y92" s="217"/>
      <c r="Z92" s="217"/>
    </row>
    <row r="93" spans="1:26" ht="15.75" x14ac:dyDescent="0.25">
      <c r="A93" s="365">
        <v>340</v>
      </c>
      <c r="B93" s="262" t="s">
        <v>154</v>
      </c>
      <c r="C93" s="262" t="s">
        <v>155</v>
      </c>
      <c r="D93" s="262"/>
      <c r="E93" s="168">
        <f>+[3]OTCHET!E590+[3]OTCHET!E591</f>
        <v>0</v>
      </c>
      <c r="F93" s="168">
        <f t="shared" si="12"/>
        <v>0</v>
      </c>
      <c r="G93" s="169">
        <f>+[3]OTCHET!G590+[3]OTCHET!G591</f>
        <v>0</v>
      </c>
      <c r="H93" s="170">
        <f>+[3]OTCHET!H590+[3]OTCHET!H591</f>
        <v>0</v>
      </c>
      <c r="I93" s="170">
        <f>+[3]OTCHET!I590+[3]OTCHET!I591</f>
        <v>0</v>
      </c>
      <c r="J93" s="171">
        <f>+[3]OTCHET!J590+[3]OTCHET!J591</f>
        <v>0</v>
      </c>
      <c r="K93" s="393"/>
      <c r="L93" s="393"/>
      <c r="M93" s="393"/>
      <c r="N93" s="196"/>
      <c r="O93" s="172" t="s">
        <v>155</v>
      </c>
      <c r="P93" s="373"/>
      <c r="Q93" s="216"/>
      <c r="R93" s="217"/>
      <c r="S93" s="217"/>
      <c r="T93" s="217"/>
      <c r="U93" s="217"/>
      <c r="V93" s="217"/>
      <c r="W93" s="217"/>
      <c r="X93" s="218"/>
      <c r="Y93" s="217"/>
      <c r="Z93" s="217"/>
    </row>
    <row r="94" spans="1:26" ht="15.75" x14ac:dyDescent="0.25">
      <c r="A94" s="365">
        <v>345</v>
      </c>
      <c r="B94" s="262" t="s">
        <v>156</v>
      </c>
      <c r="C94" s="392" t="s">
        <v>157</v>
      </c>
      <c r="D94" s="262"/>
      <c r="E94" s="168">
        <f>+[3]OTCHET!E592+[3]OTCHET!E593</f>
        <v>0</v>
      </c>
      <c r="F94" s="168">
        <f t="shared" si="12"/>
        <v>0</v>
      </c>
      <c r="G94" s="169">
        <f>+[3]OTCHET!G592+[3]OTCHET!G593</f>
        <v>0</v>
      </c>
      <c r="H94" s="170">
        <f>+[3]OTCHET!H592+[3]OTCHET!H593</f>
        <v>0</v>
      </c>
      <c r="I94" s="170">
        <f>+[3]OTCHET!I592+[3]OTCHET!I593</f>
        <v>0</v>
      </c>
      <c r="J94" s="171">
        <f>+[3]OTCHET!J592+[3]OTCHET!J593</f>
        <v>0</v>
      </c>
      <c r="K94" s="393"/>
      <c r="L94" s="393"/>
      <c r="M94" s="393"/>
      <c r="N94" s="196"/>
      <c r="O94" s="172" t="s">
        <v>157</v>
      </c>
      <c r="P94" s="373"/>
      <c r="Q94" s="216"/>
      <c r="R94" s="217"/>
      <c r="S94" s="217"/>
      <c r="T94" s="217"/>
      <c r="U94" s="217"/>
      <c r="V94" s="217"/>
      <c r="W94" s="217"/>
      <c r="X94" s="218"/>
      <c r="Y94" s="217"/>
      <c r="Z94" s="217"/>
    </row>
    <row r="95" spans="1:26" ht="15.75" x14ac:dyDescent="0.25">
      <c r="A95" s="365">
        <v>350</v>
      </c>
      <c r="B95" s="119" t="s">
        <v>158</v>
      </c>
      <c r="C95" s="119" t="s">
        <v>159</v>
      </c>
      <c r="D95" s="119"/>
      <c r="E95" s="120">
        <f>[3]OTCHET!E594</f>
        <v>0</v>
      </c>
      <c r="F95" s="120">
        <f t="shared" si="12"/>
        <v>0</v>
      </c>
      <c r="G95" s="121">
        <f>[3]OTCHET!G594</f>
        <v>-500</v>
      </c>
      <c r="H95" s="122">
        <f>[3]OTCHET!H594</f>
        <v>0</v>
      </c>
      <c r="I95" s="122">
        <f>[3]OTCHET!I594</f>
        <v>500</v>
      </c>
      <c r="J95" s="123">
        <f>[3]OTCHET!J594</f>
        <v>0</v>
      </c>
      <c r="K95" s="393"/>
      <c r="L95" s="393"/>
      <c r="M95" s="393"/>
      <c r="N95" s="196"/>
      <c r="O95" s="125" t="s">
        <v>159</v>
      </c>
      <c r="P95" s="373"/>
      <c r="Q95" s="216"/>
      <c r="R95" s="217"/>
      <c r="S95" s="217"/>
      <c r="T95" s="217"/>
      <c r="U95" s="217"/>
      <c r="V95" s="217"/>
      <c r="W95" s="217"/>
      <c r="X95" s="218"/>
      <c r="Y95" s="217"/>
      <c r="Z95" s="217"/>
    </row>
    <row r="96" spans="1:26" ht="16.5" thickBot="1" x14ac:dyDescent="0.3">
      <c r="A96" s="394">
        <v>355</v>
      </c>
      <c r="B96" s="395" t="s">
        <v>160</v>
      </c>
      <c r="C96" s="395" t="s">
        <v>161</v>
      </c>
      <c r="D96" s="395"/>
      <c r="E96" s="396">
        <f>+[3]OTCHET!E597</f>
        <v>0</v>
      </c>
      <c r="F96" s="396">
        <f t="shared" si="12"/>
        <v>0</v>
      </c>
      <c r="G96" s="397">
        <f>+[3]OTCHET!G597</f>
        <v>0</v>
      </c>
      <c r="H96" s="398">
        <f>+[3]OTCHET!H597</f>
        <v>0</v>
      </c>
      <c r="I96" s="398">
        <f>+[3]OTCHET!I597</f>
        <v>0</v>
      </c>
      <c r="J96" s="399">
        <f>+[3]OTCHET!J597</f>
        <v>0</v>
      </c>
      <c r="K96" s="400"/>
      <c r="L96" s="400"/>
      <c r="M96" s="400"/>
      <c r="N96" s="196"/>
      <c r="O96" s="401" t="s">
        <v>161</v>
      </c>
      <c r="P96" s="402"/>
      <c r="Q96" s="216"/>
      <c r="R96" s="217"/>
      <c r="S96" s="217"/>
      <c r="T96" s="217"/>
      <c r="U96" s="217"/>
      <c r="V96" s="217"/>
      <c r="W96" s="217"/>
      <c r="X96" s="218"/>
      <c r="Y96" s="217"/>
      <c r="Z96" s="217"/>
    </row>
    <row r="97" spans="2:26" ht="16.5" hidden="1" thickBot="1" x14ac:dyDescent="0.3">
      <c r="B97" s="403" t="s">
        <v>162</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163</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164</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165</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166</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164</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165</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f>+[3]OTCHET!H608</f>
        <v>0</v>
      </c>
      <c r="C107" s="421"/>
      <c r="D107" s="421"/>
      <c r="E107" s="426"/>
      <c r="F107" s="19"/>
      <c r="G107" s="427">
        <f>+[3]OTCHET!E608</f>
        <v>0</v>
      </c>
      <c r="H107" s="427">
        <f>+[3]OTCHET!F608</f>
        <v>0</v>
      </c>
      <c r="I107" s="428"/>
      <c r="J107" s="429" t="str">
        <f>+[3]OTCHET!B608</f>
        <v>28.02.2024г.</v>
      </c>
      <c r="K107" s="420"/>
      <c r="L107" s="420"/>
      <c r="M107" s="420"/>
      <c r="N107" s="415"/>
      <c r="O107" s="421"/>
      <c r="P107" s="118"/>
      <c r="Q107" s="205"/>
      <c r="R107" s="217"/>
      <c r="S107" s="217"/>
      <c r="T107" s="217"/>
      <c r="U107" s="217"/>
      <c r="V107" s="217"/>
      <c r="W107" s="217"/>
      <c r="X107" s="218"/>
      <c r="Y107" s="217"/>
      <c r="Z107" s="217"/>
    </row>
    <row r="108" spans="2:26" ht="15.75" x14ac:dyDescent="0.25">
      <c r="B108" s="430" t="s">
        <v>167</v>
      </c>
      <c r="C108" s="431"/>
      <c r="D108" s="431"/>
      <c r="E108" s="432"/>
      <c r="F108" s="432"/>
      <c r="G108" s="456" t="s">
        <v>168</v>
      </c>
      <c r="H108" s="456"/>
      <c r="I108" s="433"/>
      <c r="J108" s="434" t="s">
        <v>169</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170</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171</v>
      </c>
      <c r="C113" s="421"/>
      <c r="D113" s="421"/>
      <c r="E113" s="437"/>
      <c r="F113" s="437"/>
      <c r="G113" s="3"/>
      <c r="H113" s="439" t="s">
        <v>172</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41" priority="21" stopIfTrue="1" operator="notEqual">
      <formula>0</formula>
    </cfRule>
  </conditionalFormatting>
  <conditionalFormatting sqref="E105:J105">
    <cfRule type="cellIs" dxfId="40" priority="20" stopIfTrue="1" operator="notEqual">
      <formula>0</formula>
    </cfRule>
  </conditionalFormatting>
  <conditionalFormatting sqref="G107:H107 B107">
    <cfRule type="cellIs" dxfId="39" priority="19" stopIfTrue="1" operator="equal">
      <formula>0</formula>
    </cfRule>
  </conditionalFormatting>
  <conditionalFormatting sqref="I114 E110">
    <cfRule type="cellIs" dxfId="38" priority="18" stopIfTrue="1" operator="equal">
      <formula>0</formula>
    </cfRule>
  </conditionalFormatting>
  <conditionalFormatting sqref="J107">
    <cfRule type="cellIs" dxfId="37" priority="17" stopIfTrue="1" operator="equal">
      <formula>0</formula>
    </cfRule>
  </conditionalFormatting>
  <conditionalFormatting sqref="E114:F114">
    <cfRule type="cellIs" dxfId="36" priority="16" stopIfTrue="1" operator="equal">
      <formula>0</formula>
    </cfRule>
  </conditionalFormatting>
  <conditionalFormatting sqref="F15">
    <cfRule type="cellIs" dxfId="35" priority="11" stopIfTrue="1" operator="equal">
      <formula>"Чужди средства"</formula>
    </cfRule>
    <cfRule type="cellIs" dxfId="34" priority="12" stopIfTrue="1" operator="equal">
      <formula>"СЕС - ДМП"</formula>
    </cfRule>
    <cfRule type="cellIs" dxfId="33" priority="13" stopIfTrue="1" operator="equal">
      <formula>"СЕС - РА"</formula>
    </cfRule>
    <cfRule type="cellIs" dxfId="32" priority="14" stopIfTrue="1" operator="equal">
      <formula>"СЕС - ДЕС"</formula>
    </cfRule>
    <cfRule type="cellIs" dxfId="31" priority="15" stopIfTrue="1" operator="equal">
      <formula>"СЕС - КСФ"</formula>
    </cfRule>
  </conditionalFormatting>
  <conditionalFormatting sqref="B105">
    <cfRule type="cellIs" dxfId="30" priority="10" stopIfTrue="1" operator="notEqual">
      <formula>0</formula>
    </cfRule>
  </conditionalFormatting>
  <conditionalFormatting sqref="I11:J11">
    <cfRule type="cellIs" dxfId="29" priority="6" stopIfTrue="1" operator="between">
      <formula>1000000000000</formula>
      <formula>9999999999999990</formula>
    </cfRule>
    <cfRule type="cellIs" dxfId="28" priority="7" stopIfTrue="1" operator="between">
      <formula>10000000000</formula>
      <formula>999999999999</formula>
    </cfRule>
    <cfRule type="cellIs" dxfId="27" priority="8" stopIfTrue="1" operator="between">
      <formula>1000000</formula>
      <formula>99999999</formula>
    </cfRule>
    <cfRule type="cellIs" dxfId="26" priority="9" stopIfTrue="1" operator="between">
      <formula>100</formula>
      <formula>9999</formula>
    </cfRule>
  </conditionalFormatting>
  <conditionalFormatting sqref="E15">
    <cfRule type="cellIs" dxfId="25" priority="1" stopIfTrue="1" operator="equal">
      <formula>"Чужди средства"</formula>
    </cfRule>
    <cfRule type="cellIs" dxfId="24" priority="2" stopIfTrue="1" operator="equal">
      <formula>"СЕС - ДМП"</formula>
    </cfRule>
    <cfRule type="cellIs" dxfId="23" priority="3" stopIfTrue="1" operator="equal">
      <formula>"СЕС - РА"</formula>
    </cfRule>
    <cfRule type="cellIs" dxfId="22" priority="4" stopIfTrue="1" operator="equal">
      <formula>"СЕС - ДЕС"</formula>
    </cfRule>
    <cfRule type="cellIs" dxfId="21"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2" workbookViewId="0">
      <selection activeCell="I114" sqref="I114:J1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+[4]OTCHET!B9</f>
        <v>РИОСВ ПЛОВДИВ</v>
      </c>
      <c r="C11" s="22"/>
      <c r="D11" s="22"/>
      <c r="E11" s="23" t="s">
        <v>0</v>
      </c>
      <c r="F11" s="24">
        <f>[4]OTCHET!F9</f>
        <v>45747</v>
      </c>
      <c r="G11" s="25" t="s">
        <v>1</v>
      </c>
      <c r="H11" s="26">
        <f>+[4]OTCHET!H9</f>
        <v>471013</v>
      </c>
      <c r="I11" s="448">
        <f>+[4]OTCHET!I9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+[4]OTCHET!B12</f>
        <v>Министерство на околната среда и водите</v>
      </c>
      <c r="C13" s="31"/>
      <c r="D13" s="31"/>
      <c r="E13" s="35" t="str">
        <f>+[4]OTCHET!E12</f>
        <v>код по ЕБК:</v>
      </c>
      <c r="F13" s="36" t="str">
        <f>+[4]OTCHET!F12</f>
        <v>1900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+[4]OTCHET!E15</f>
        <v>0</v>
      </c>
      <c r="F15" s="41" t="str">
        <f>[4]OTCHET!F15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173</v>
      </c>
      <c r="F17" s="454" t="s">
        <v>174</v>
      </c>
      <c r="G17" s="58" t="s">
        <v>8</v>
      </c>
      <c r="H17" s="59"/>
      <c r="I17" s="60"/>
      <c r="J17" s="61"/>
      <c r="K17" s="62"/>
      <c r="L17" s="62"/>
      <c r="M17" s="62"/>
      <c r="N17" s="63"/>
      <c r="O17" s="64" t="s">
        <v>9</v>
      </c>
      <c r="P17" s="65"/>
      <c r="Q17" s="1"/>
      <c r="R17" s="29"/>
      <c r="S17" s="29"/>
      <c r="T17" s="29"/>
      <c r="U17" s="29"/>
      <c r="V17" s="29"/>
      <c r="W17" s="29"/>
      <c r="X17" s="29"/>
      <c r="Y17" s="29"/>
      <c r="Z17" s="29"/>
    </row>
    <row r="18" spans="1:26" ht="47.25" customHeight="1" x14ac:dyDescent="0.25">
      <c r="A18" s="47"/>
      <c r="B18" s="66" t="s">
        <v>10</v>
      </c>
      <c r="C18" s="67"/>
      <c r="D18" s="67"/>
      <c r="E18" s="453"/>
      <c r="F18" s="455"/>
      <c r="G18" s="68" t="s">
        <v>11</v>
      </c>
      <c r="H18" s="69" t="s">
        <v>12</v>
      </c>
      <c r="I18" s="69" t="s">
        <v>13</v>
      </c>
      <c r="J18" s="70" t="s">
        <v>14</v>
      </c>
      <c r="K18" s="71" t="s">
        <v>15</v>
      </c>
      <c r="L18" s="71" t="s">
        <v>15</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16</v>
      </c>
      <c r="C20" s="82"/>
      <c r="D20" s="82"/>
      <c r="E20" s="83" t="s">
        <v>17</v>
      </c>
      <c r="F20" s="83" t="s">
        <v>18</v>
      </c>
      <c r="G20" s="84" t="s">
        <v>19</v>
      </c>
      <c r="H20" s="85" t="s">
        <v>20</v>
      </c>
      <c r="I20" s="85" t="s">
        <v>21</v>
      </c>
      <c r="J20" s="86" t="s">
        <v>22</v>
      </c>
      <c r="K20" s="87" t="s">
        <v>23</v>
      </c>
      <c r="L20" s="87" t="s">
        <v>24</v>
      </c>
      <c r="M20" s="87" t="s">
        <v>24</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25</v>
      </c>
      <c r="C22" s="100" t="s">
        <v>26</v>
      </c>
      <c r="D22" s="101"/>
      <c r="E22" s="102">
        <f t="shared" ref="E22:J22" si="0">+E23+E25+E36+E37</f>
        <v>0</v>
      </c>
      <c r="F22" s="102">
        <f t="shared" si="0"/>
        <v>71344</v>
      </c>
      <c r="G22" s="103">
        <f t="shared" si="0"/>
        <v>71124</v>
      </c>
      <c r="H22" s="104">
        <f t="shared" si="0"/>
        <v>0</v>
      </c>
      <c r="I22" s="104">
        <f t="shared" si="0"/>
        <v>820</v>
      </c>
      <c r="J22" s="105">
        <f t="shared" si="0"/>
        <v>-600</v>
      </c>
      <c r="K22" s="106">
        <f>+K23+K25+K35+K36+K37</f>
        <v>0</v>
      </c>
      <c r="L22" s="106">
        <f>+L23+L25+L35+L36+L37</f>
        <v>0</v>
      </c>
      <c r="M22" s="106">
        <f>+M23+M25+M35+M36</f>
        <v>0</v>
      </c>
      <c r="N22" s="107"/>
      <c r="O22" s="108" t="s">
        <v>26</v>
      </c>
      <c r="P22" s="109"/>
      <c r="Q22" s="55"/>
      <c r="R22" s="29"/>
      <c r="S22" s="29"/>
      <c r="T22" s="29"/>
      <c r="U22" s="29"/>
      <c r="V22" s="29"/>
      <c r="W22" s="29"/>
      <c r="X22" s="29"/>
      <c r="Y22" s="29"/>
      <c r="Z22" s="29"/>
    </row>
    <row r="23" spans="1:26" ht="16.5" thickTop="1" x14ac:dyDescent="0.25">
      <c r="A23" s="47">
        <v>15</v>
      </c>
      <c r="B23" s="110" t="s">
        <v>27</v>
      </c>
      <c r="C23" s="110" t="s">
        <v>28</v>
      </c>
      <c r="D23" s="110"/>
      <c r="E23" s="111">
        <f>[4]OTCHET!E22+[4]OTCHET!E28+[4]OTCHET!E33+[4]OTCHET!E39+[4]OTCHET!E47+[4]OTCHET!E52+[4]OTCHET!E58+[4]OTCHET!E61+[4]OTCHET!E64+[4]OTCHET!E65+[4]OTCHET!E72+[4]OTCHET!E73</f>
        <v>0</v>
      </c>
      <c r="F23" s="111">
        <f t="shared" ref="F23:F88" si="1">+G23+H23+I23+J23</f>
        <v>0</v>
      </c>
      <c r="G23" s="112">
        <f>[4]OTCHET!G22+[4]OTCHET!G28+[4]OTCHET!G33+[4]OTCHET!G39+[4]OTCHET!G47+[4]OTCHET!G52+[4]OTCHET!G58+[4]OTCHET!G61+[4]OTCHET!G64+[4]OTCHET!G65+[4]OTCHET!G72+[4]OTCHET!G73</f>
        <v>0</v>
      </c>
      <c r="H23" s="113">
        <f>[4]OTCHET!H22+[4]OTCHET!H28+[4]OTCHET!H33+[4]OTCHET!H39+[4]OTCHET!H47+[4]OTCHET!H52+[4]OTCHET!H58+[4]OTCHET!H61+[4]OTCHET!H64+[4]OTCHET!H65+[4]OTCHET!H72+[4]OTCHET!H73</f>
        <v>0</v>
      </c>
      <c r="I23" s="113">
        <f>[4]OTCHET!I22+[4]OTCHET!I28+[4]OTCHET!I33+[4]OTCHET!I39+[4]OTCHET!I47+[4]OTCHET!I52+[4]OTCHET!I58+[4]OTCHET!I61+[4]OTCHET!I64+[4]OTCHET!I65+[4]OTCHET!I72+[4]OTCHET!I73</f>
        <v>0</v>
      </c>
      <c r="J23" s="114">
        <f>[4]OTCHET!J22+[4]OTCHET!J28+[4]OTCHET!J33+[4]OTCHET!J39+[4]OTCHET!J47+[4]OTCHET!J52+[4]OTCHET!J58+[4]OTCHET!J61+[4]OTCHET!J64+[4]OTCHET!J65+[4]OTCHET!J72+[4]OTCHET!J73</f>
        <v>0</v>
      </c>
      <c r="K23" s="115"/>
      <c r="L23" s="115"/>
      <c r="M23" s="115"/>
      <c r="N23" s="116"/>
      <c r="O23" s="117" t="s">
        <v>28</v>
      </c>
      <c r="P23" s="118"/>
      <c r="Q23" s="55"/>
      <c r="R23" s="29"/>
      <c r="S23" s="29"/>
      <c r="T23" s="29"/>
      <c r="U23" s="29"/>
      <c r="V23" s="29"/>
      <c r="W23" s="29"/>
      <c r="X23" s="29"/>
      <c r="Y23" s="29"/>
      <c r="Z23" s="29"/>
    </row>
    <row r="24" spans="1:26" ht="16.5" hidden="1" customHeight="1" x14ac:dyDescent="0.25">
      <c r="A24" s="47"/>
      <c r="B24" s="119" t="s">
        <v>29</v>
      </c>
      <c r="C24" s="119" t="s">
        <v>30</v>
      </c>
      <c r="D24" s="119"/>
      <c r="E24" s="120"/>
      <c r="F24" s="120">
        <f t="shared" si="1"/>
        <v>0</v>
      </c>
      <c r="G24" s="121"/>
      <c r="H24" s="122"/>
      <c r="I24" s="122"/>
      <c r="J24" s="123"/>
      <c r="K24" s="124"/>
      <c r="L24" s="124"/>
      <c r="M24" s="124"/>
      <c r="N24" s="116"/>
      <c r="O24" s="125" t="s">
        <v>30</v>
      </c>
      <c r="P24" s="118"/>
      <c r="Q24" s="55"/>
      <c r="R24" s="29"/>
      <c r="S24" s="29"/>
      <c r="T24" s="29"/>
      <c r="U24" s="29"/>
      <c r="V24" s="29"/>
      <c r="W24" s="29"/>
      <c r="X24" s="29"/>
      <c r="Y24" s="29"/>
      <c r="Z24" s="29"/>
    </row>
    <row r="25" spans="1:26" ht="16.5" thickBot="1" x14ac:dyDescent="0.3">
      <c r="A25" s="47">
        <v>20</v>
      </c>
      <c r="B25" s="126" t="s">
        <v>31</v>
      </c>
      <c r="C25" s="126" t="s">
        <v>32</v>
      </c>
      <c r="D25" s="126"/>
      <c r="E25" s="127">
        <f>+E26+E30+E31+E32+E33</f>
        <v>0</v>
      </c>
      <c r="F25" s="127">
        <f>+F26+F30+F31+F32+F33</f>
        <v>38170</v>
      </c>
      <c r="G25" s="128">
        <f t="shared" ref="G25:M25" si="2">+G26+G30+G31+G32+G33</f>
        <v>37950</v>
      </c>
      <c r="H25" s="129">
        <f>+H26+H30+H31+H32+H33</f>
        <v>0</v>
      </c>
      <c r="I25" s="129">
        <f>+I26+I30+I31+I32+I33</f>
        <v>820</v>
      </c>
      <c r="J25" s="130">
        <f>+J26+J30+J31+J32+J33</f>
        <v>-600</v>
      </c>
      <c r="K25" s="106">
        <f t="shared" si="2"/>
        <v>0</v>
      </c>
      <c r="L25" s="106">
        <f t="shared" si="2"/>
        <v>0</v>
      </c>
      <c r="M25" s="106">
        <f t="shared" si="2"/>
        <v>0</v>
      </c>
      <c r="N25" s="116"/>
      <c r="O25" s="131" t="s">
        <v>32</v>
      </c>
      <c r="P25" s="118"/>
      <c r="Q25" s="55"/>
      <c r="R25" s="29"/>
      <c r="S25" s="29"/>
      <c r="T25" s="29"/>
      <c r="U25" s="29"/>
      <c r="V25" s="29"/>
      <c r="W25" s="29"/>
      <c r="X25" s="29"/>
      <c r="Y25" s="29"/>
      <c r="Z25" s="29"/>
    </row>
    <row r="26" spans="1:26" ht="15.75" x14ac:dyDescent="0.25">
      <c r="A26" s="47">
        <v>25</v>
      </c>
      <c r="B26" s="132" t="s">
        <v>33</v>
      </c>
      <c r="C26" s="132" t="s">
        <v>34</v>
      </c>
      <c r="D26" s="132"/>
      <c r="E26" s="133">
        <f>[4]OTCHET!E74</f>
        <v>0</v>
      </c>
      <c r="F26" s="133">
        <f t="shared" si="1"/>
        <v>0</v>
      </c>
      <c r="G26" s="134">
        <f>[4]OTCHET!G74</f>
        <v>0</v>
      </c>
      <c r="H26" s="135">
        <f>[4]OTCHET!H74</f>
        <v>0</v>
      </c>
      <c r="I26" s="135">
        <f>[4]OTCHET!I74</f>
        <v>0</v>
      </c>
      <c r="J26" s="136">
        <f>[4]OTCHET!J74</f>
        <v>0</v>
      </c>
      <c r="K26" s="124"/>
      <c r="L26" s="124"/>
      <c r="M26" s="124"/>
      <c r="N26" s="116"/>
      <c r="O26" s="137" t="s">
        <v>34</v>
      </c>
      <c r="P26" s="118"/>
      <c r="Q26" s="55"/>
      <c r="R26" s="29"/>
      <c r="S26" s="29"/>
      <c r="T26" s="29"/>
      <c r="U26" s="29"/>
      <c r="V26" s="29"/>
      <c r="W26" s="29"/>
      <c r="X26" s="29"/>
      <c r="Y26" s="29"/>
      <c r="Z26" s="29"/>
    </row>
    <row r="27" spans="1:26" ht="15.75" x14ac:dyDescent="0.25">
      <c r="A27" s="47">
        <v>26</v>
      </c>
      <c r="B27" s="138" t="s">
        <v>35</v>
      </c>
      <c r="C27" s="139" t="s">
        <v>36</v>
      </c>
      <c r="D27" s="138"/>
      <c r="E27" s="140">
        <f>[4]OTCHET!E75</f>
        <v>0</v>
      </c>
      <c r="F27" s="140">
        <f t="shared" si="1"/>
        <v>0</v>
      </c>
      <c r="G27" s="141">
        <f>[4]OTCHET!G75</f>
        <v>0</v>
      </c>
      <c r="H27" s="142">
        <f>[4]OTCHET!H75</f>
        <v>0</v>
      </c>
      <c r="I27" s="142">
        <f>[4]OTCHET!I75</f>
        <v>0</v>
      </c>
      <c r="J27" s="143">
        <f>[4]OTCHET!J75</f>
        <v>0</v>
      </c>
      <c r="K27" s="144"/>
      <c r="L27" s="144"/>
      <c r="M27" s="144"/>
      <c r="N27" s="116"/>
      <c r="O27" s="145" t="s">
        <v>36</v>
      </c>
      <c r="P27" s="118"/>
      <c r="Q27" s="55"/>
      <c r="R27" s="29"/>
      <c r="S27" s="29"/>
      <c r="T27" s="29"/>
      <c r="U27" s="29"/>
      <c r="V27" s="29"/>
      <c r="W27" s="29"/>
      <c r="X27" s="29"/>
      <c r="Y27" s="29"/>
      <c r="Z27" s="29"/>
    </row>
    <row r="28" spans="1:26" ht="15.75" x14ac:dyDescent="0.25">
      <c r="A28" s="47">
        <v>30</v>
      </c>
      <c r="B28" s="146" t="s">
        <v>37</v>
      </c>
      <c r="C28" s="147" t="s">
        <v>38</v>
      </c>
      <c r="D28" s="146"/>
      <c r="E28" s="148">
        <f>[4]OTCHET!E77</f>
        <v>0</v>
      </c>
      <c r="F28" s="148">
        <f t="shared" si="1"/>
        <v>0</v>
      </c>
      <c r="G28" s="149">
        <f>[4]OTCHET!G77</f>
        <v>0</v>
      </c>
      <c r="H28" s="150">
        <f>[4]OTCHET!H77</f>
        <v>0</v>
      </c>
      <c r="I28" s="150">
        <f>[4]OTCHET!I77</f>
        <v>0</v>
      </c>
      <c r="J28" s="151">
        <f>[4]OTCHET!J77</f>
        <v>0</v>
      </c>
      <c r="K28" s="152"/>
      <c r="L28" s="152"/>
      <c r="M28" s="152"/>
      <c r="N28" s="116"/>
      <c r="O28" s="153" t="s">
        <v>38</v>
      </c>
      <c r="P28" s="118"/>
      <c r="Q28" s="55"/>
      <c r="R28" s="29"/>
      <c r="S28" s="29"/>
      <c r="T28" s="29"/>
      <c r="U28" s="29"/>
      <c r="V28" s="29"/>
      <c r="W28" s="29"/>
      <c r="X28" s="29"/>
      <c r="Y28" s="29"/>
      <c r="Z28" s="29"/>
    </row>
    <row r="29" spans="1:26" ht="15.75" x14ac:dyDescent="0.25">
      <c r="A29" s="47">
        <v>35</v>
      </c>
      <c r="B29" s="154" t="s">
        <v>39</v>
      </c>
      <c r="C29" s="155" t="s">
        <v>40</v>
      </c>
      <c r="D29" s="154"/>
      <c r="E29" s="156">
        <f>+[4]OTCHET!E78+[4]OTCHET!E79</f>
        <v>0</v>
      </c>
      <c r="F29" s="156">
        <f t="shared" si="1"/>
        <v>0</v>
      </c>
      <c r="G29" s="157">
        <f>+[4]OTCHET!G78+[4]OTCHET!G79</f>
        <v>0</v>
      </c>
      <c r="H29" s="158">
        <f>+[4]OTCHET!H78+[4]OTCHET!H79</f>
        <v>0</v>
      </c>
      <c r="I29" s="158">
        <f>+[4]OTCHET!I78+[4]OTCHET!I79</f>
        <v>0</v>
      </c>
      <c r="J29" s="159">
        <f>+[4]OTCHET!J78+[4]OTCHET!J79</f>
        <v>0</v>
      </c>
      <c r="K29" s="152"/>
      <c r="L29" s="152"/>
      <c r="M29" s="152"/>
      <c r="N29" s="116"/>
      <c r="O29" s="160" t="s">
        <v>40</v>
      </c>
      <c r="P29" s="118"/>
      <c r="Q29" s="55"/>
      <c r="R29" s="29"/>
      <c r="S29" s="29"/>
      <c r="T29" s="29"/>
      <c r="U29" s="29"/>
      <c r="V29" s="29"/>
      <c r="W29" s="29"/>
      <c r="X29" s="29"/>
      <c r="Y29" s="29"/>
      <c r="Z29" s="29"/>
    </row>
    <row r="30" spans="1:26" ht="15.75" x14ac:dyDescent="0.25">
      <c r="A30" s="47">
        <v>40</v>
      </c>
      <c r="B30" s="161" t="s">
        <v>41</v>
      </c>
      <c r="C30" s="161" t="s">
        <v>42</v>
      </c>
      <c r="D30" s="161"/>
      <c r="E30" s="162">
        <f>[4]OTCHET!E90+[4]OTCHET!E93+[4]OTCHET!E94</f>
        <v>0</v>
      </c>
      <c r="F30" s="162">
        <f t="shared" si="1"/>
        <v>35141</v>
      </c>
      <c r="G30" s="163">
        <f>[4]OTCHET!G90+[4]OTCHET!G93+[4]OTCHET!G94</f>
        <v>35141</v>
      </c>
      <c r="H30" s="164">
        <f>[4]OTCHET!H90+[4]OTCHET!H93+[4]OTCHET!H94</f>
        <v>0</v>
      </c>
      <c r="I30" s="164">
        <f>[4]OTCHET!I90+[4]OTCHET!I93+[4]OTCHET!I94</f>
        <v>0</v>
      </c>
      <c r="J30" s="165">
        <f>[4]OTCHET!J90+[4]OTCHET!J93+[4]OTCHET!J94</f>
        <v>0</v>
      </c>
      <c r="K30" s="152"/>
      <c r="L30" s="152"/>
      <c r="M30" s="152"/>
      <c r="N30" s="116"/>
      <c r="O30" s="166" t="s">
        <v>42</v>
      </c>
      <c r="P30" s="118"/>
      <c r="Q30" s="55"/>
      <c r="R30" s="29"/>
      <c r="S30" s="29"/>
      <c r="T30" s="29"/>
      <c r="U30" s="29"/>
      <c r="V30" s="29"/>
      <c r="W30" s="29"/>
      <c r="X30" s="29"/>
      <c r="Y30" s="29"/>
      <c r="Z30" s="29"/>
    </row>
    <row r="31" spans="1:26" ht="15.75" x14ac:dyDescent="0.25">
      <c r="A31" s="47">
        <v>45</v>
      </c>
      <c r="B31" s="167" t="s">
        <v>43</v>
      </c>
      <c r="C31" s="167" t="s">
        <v>44</v>
      </c>
      <c r="D31" s="167"/>
      <c r="E31" s="168">
        <f>[4]OTCHET!E106</f>
        <v>0</v>
      </c>
      <c r="F31" s="168">
        <f t="shared" si="1"/>
        <v>2811</v>
      </c>
      <c r="G31" s="169">
        <f>[4]OTCHET!G106</f>
        <v>2809</v>
      </c>
      <c r="H31" s="170">
        <f>[4]OTCHET!H106</f>
        <v>0</v>
      </c>
      <c r="I31" s="170">
        <f>[4]OTCHET!I106</f>
        <v>0</v>
      </c>
      <c r="J31" s="171">
        <f>[4]OTCHET!J106</f>
        <v>2</v>
      </c>
      <c r="K31" s="152"/>
      <c r="L31" s="152"/>
      <c r="M31" s="152"/>
      <c r="N31" s="116"/>
      <c r="O31" s="172" t="s">
        <v>44</v>
      </c>
      <c r="P31" s="118"/>
      <c r="Q31" s="55"/>
      <c r="R31" s="29"/>
      <c r="S31" s="29"/>
      <c r="T31" s="29"/>
      <c r="U31" s="29"/>
      <c r="V31" s="29"/>
      <c r="W31" s="29"/>
      <c r="X31" s="29"/>
      <c r="Y31" s="29"/>
      <c r="Z31" s="29"/>
    </row>
    <row r="32" spans="1:26" ht="15.75" x14ac:dyDescent="0.25">
      <c r="A32" s="47">
        <v>50</v>
      </c>
      <c r="B32" s="167" t="s">
        <v>45</v>
      </c>
      <c r="C32" s="167" t="s">
        <v>46</v>
      </c>
      <c r="D32" s="167"/>
      <c r="E32" s="168">
        <f>[4]OTCHET!E110+[4]OTCHET!E119+[4]OTCHET!E135+[4]OTCHET!E136</f>
        <v>0</v>
      </c>
      <c r="F32" s="168">
        <f t="shared" si="1"/>
        <v>218</v>
      </c>
      <c r="G32" s="169">
        <f>[4]OTCHET!G110+[4]OTCHET!G119+[4]OTCHET!G135+[4]OTCHET!G136</f>
        <v>0</v>
      </c>
      <c r="H32" s="170">
        <f>[4]OTCHET!H110+[4]OTCHET!H119+[4]OTCHET!H135+[4]OTCHET!H136</f>
        <v>0</v>
      </c>
      <c r="I32" s="170">
        <f>[4]OTCHET!I110+[4]OTCHET!I119+[4]OTCHET!I135+[4]OTCHET!I136</f>
        <v>820</v>
      </c>
      <c r="J32" s="171">
        <f>[4]OTCHET!J110+[4]OTCHET!J119+[4]OTCHET!J135+[4]OTCHET!J136</f>
        <v>-602</v>
      </c>
      <c r="K32" s="173"/>
      <c r="L32" s="173"/>
      <c r="M32" s="173"/>
      <c r="N32" s="116"/>
      <c r="O32" s="172" t="s">
        <v>46</v>
      </c>
      <c r="P32" s="118"/>
      <c r="Q32" s="55"/>
      <c r="R32" s="29"/>
      <c r="S32" s="29"/>
      <c r="T32" s="29"/>
      <c r="U32" s="29"/>
      <c r="V32" s="29"/>
      <c r="W32" s="29"/>
      <c r="X32" s="29"/>
      <c r="Y32" s="29"/>
      <c r="Z32" s="29"/>
    </row>
    <row r="33" spans="1:26" ht="16.5" thickBot="1" x14ac:dyDescent="0.3">
      <c r="A33" s="47">
        <v>51</v>
      </c>
      <c r="B33" s="174" t="s">
        <v>47</v>
      </c>
      <c r="C33" s="175" t="s">
        <v>48</v>
      </c>
      <c r="D33" s="174"/>
      <c r="E33" s="120">
        <f>[4]OTCHET!E123</f>
        <v>0</v>
      </c>
      <c r="F33" s="120">
        <f t="shared" si="1"/>
        <v>0</v>
      </c>
      <c r="G33" s="121">
        <f>[4]OTCHET!G123</f>
        <v>0</v>
      </c>
      <c r="H33" s="122">
        <f>[4]OTCHET!H123</f>
        <v>0</v>
      </c>
      <c r="I33" s="122">
        <f>[4]OTCHET!I123</f>
        <v>0</v>
      </c>
      <c r="J33" s="123">
        <f>[4]OTCHET!J123</f>
        <v>0</v>
      </c>
      <c r="K33" s="173"/>
      <c r="L33" s="173"/>
      <c r="M33" s="173"/>
      <c r="N33" s="116"/>
      <c r="O33" s="125" t="s">
        <v>48</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49</v>
      </c>
      <c r="C36" s="190" t="s">
        <v>50</v>
      </c>
      <c r="D36" s="190"/>
      <c r="E36" s="191">
        <f>+[4]OTCHET!E137</f>
        <v>0</v>
      </c>
      <c r="F36" s="191">
        <f t="shared" si="1"/>
        <v>0</v>
      </c>
      <c r="G36" s="192">
        <f>+[4]OTCHET!G137</f>
        <v>0</v>
      </c>
      <c r="H36" s="193">
        <f>+[4]OTCHET!H137</f>
        <v>0</v>
      </c>
      <c r="I36" s="193">
        <f>+[4]OTCHET!I137</f>
        <v>0</v>
      </c>
      <c r="J36" s="194">
        <f>+[4]OTCHET!J137</f>
        <v>0</v>
      </c>
      <c r="K36" s="195"/>
      <c r="L36" s="195"/>
      <c r="M36" s="195"/>
      <c r="N36" s="196"/>
      <c r="O36" s="197" t="s">
        <v>50</v>
      </c>
      <c r="P36" s="118"/>
      <c r="Q36" s="55"/>
      <c r="R36" s="29"/>
      <c r="S36" s="29"/>
      <c r="T36" s="29"/>
      <c r="U36" s="29"/>
      <c r="V36" s="29"/>
      <c r="W36" s="29"/>
      <c r="X36" s="29"/>
      <c r="Y36" s="29"/>
      <c r="Z36" s="29"/>
    </row>
    <row r="37" spans="1:26" ht="15.75" x14ac:dyDescent="0.25">
      <c r="A37" s="47">
        <v>65</v>
      </c>
      <c r="B37" s="198" t="s">
        <v>51</v>
      </c>
      <c r="C37" s="198" t="s">
        <v>52</v>
      </c>
      <c r="D37" s="198"/>
      <c r="E37" s="199">
        <f>[4]OTCHET!E140+[4]OTCHET!E149+[4]OTCHET!E158</f>
        <v>0</v>
      </c>
      <c r="F37" s="199">
        <f t="shared" si="1"/>
        <v>33174</v>
      </c>
      <c r="G37" s="200">
        <f>[4]OTCHET!G140+[4]OTCHET!G149+[4]OTCHET!G158</f>
        <v>33174</v>
      </c>
      <c r="H37" s="201">
        <f>[4]OTCHET!H140+[4]OTCHET!H149+[4]OTCHET!H158</f>
        <v>0</v>
      </c>
      <c r="I37" s="201">
        <f>[4]OTCHET!I140+[4]OTCHET!I149+[4]OTCHET!I158</f>
        <v>0</v>
      </c>
      <c r="J37" s="202">
        <f>[4]OTCHET!J140+[4]OTCHET!J149+[4]OTCHET!J158</f>
        <v>0</v>
      </c>
      <c r="K37" s="203"/>
      <c r="L37" s="203"/>
      <c r="M37" s="203"/>
      <c r="N37" s="196"/>
      <c r="O37" s="204" t="s">
        <v>52</v>
      </c>
      <c r="P37" s="118"/>
      <c r="Q37" s="205"/>
      <c r="R37" s="29"/>
      <c r="S37" s="29"/>
      <c r="T37" s="29"/>
      <c r="U37" s="29"/>
      <c r="V37" s="29"/>
      <c r="W37" s="29"/>
      <c r="X37" s="29"/>
      <c r="Y37" s="29"/>
      <c r="Z37" s="29"/>
    </row>
    <row r="38" spans="1:26" ht="19.5" thickBot="1" x14ac:dyDescent="0.35">
      <c r="A38" s="1">
        <v>70</v>
      </c>
      <c r="B38" s="206" t="s">
        <v>53</v>
      </c>
      <c r="C38" s="207" t="s">
        <v>54</v>
      </c>
      <c r="D38" s="208"/>
      <c r="E38" s="209">
        <f t="shared" ref="E38:J38" si="3">E39+E43+E44+E46+SUM(E48:E52)+E55</f>
        <v>0</v>
      </c>
      <c r="F38" s="209">
        <f t="shared" si="3"/>
        <v>331633</v>
      </c>
      <c r="G38" s="210">
        <f t="shared" si="3"/>
        <v>236999</v>
      </c>
      <c r="H38" s="211">
        <f t="shared" si="3"/>
        <v>0</v>
      </c>
      <c r="I38" s="211">
        <f t="shared" si="3"/>
        <v>464</v>
      </c>
      <c r="J38" s="212">
        <f t="shared" si="3"/>
        <v>94170</v>
      </c>
      <c r="K38" s="213">
        <f>SUM(K40:K54)-K45-K47-K53</f>
        <v>0</v>
      </c>
      <c r="L38" s="213">
        <f>SUM(L40:L54)-L45-L47-L53</f>
        <v>0</v>
      </c>
      <c r="M38" s="213">
        <f>SUM(M40:M53)-M45-M52</f>
        <v>0</v>
      </c>
      <c r="N38" s="116"/>
      <c r="O38" s="214" t="s">
        <v>54</v>
      </c>
      <c r="P38" s="215"/>
      <c r="Q38" s="216"/>
      <c r="R38" s="217"/>
      <c r="S38" s="217"/>
      <c r="T38" s="217"/>
      <c r="U38" s="217"/>
      <c r="V38" s="217"/>
      <c r="W38" s="217"/>
      <c r="X38" s="218"/>
      <c r="Y38" s="217"/>
      <c r="Z38" s="217"/>
    </row>
    <row r="39" spans="1:26" ht="17.25" thickTop="1" thickBot="1" x14ac:dyDescent="0.3">
      <c r="A39" s="1">
        <v>75</v>
      </c>
      <c r="B39" s="219" t="s">
        <v>55</v>
      </c>
      <c r="C39" s="220" t="s">
        <v>56</v>
      </c>
      <c r="D39" s="219"/>
      <c r="E39" s="221">
        <f t="shared" ref="E39:J39" si="4">SUM(E40:E42)</f>
        <v>0</v>
      </c>
      <c r="F39" s="221">
        <f t="shared" si="4"/>
        <v>299459</v>
      </c>
      <c r="G39" s="222">
        <f t="shared" si="4"/>
        <v>205289</v>
      </c>
      <c r="H39" s="223">
        <f t="shared" si="4"/>
        <v>0</v>
      </c>
      <c r="I39" s="223">
        <f t="shared" si="4"/>
        <v>0</v>
      </c>
      <c r="J39" s="224">
        <f t="shared" si="4"/>
        <v>94170</v>
      </c>
      <c r="K39" s="124"/>
      <c r="L39" s="124"/>
      <c r="M39" s="124"/>
      <c r="N39" s="225"/>
      <c r="O39" s="117" t="s">
        <v>57</v>
      </c>
      <c r="P39" s="215"/>
      <c r="Q39" s="216"/>
      <c r="R39" s="217"/>
      <c r="S39" s="217"/>
      <c r="T39" s="217"/>
      <c r="U39" s="217"/>
      <c r="V39" s="217"/>
      <c r="W39" s="217"/>
      <c r="X39" s="218"/>
      <c r="Y39" s="217"/>
      <c r="Z39" s="217"/>
    </row>
    <row r="40" spans="1:26" ht="15.75" x14ac:dyDescent="0.25">
      <c r="A40" s="1">
        <v>75</v>
      </c>
      <c r="B40" s="226" t="s">
        <v>58</v>
      </c>
      <c r="C40" s="227" t="s">
        <v>56</v>
      </c>
      <c r="D40" s="228"/>
      <c r="E40" s="229">
        <f>[4]OTCHET!E187</f>
        <v>0</v>
      </c>
      <c r="F40" s="229">
        <f t="shared" si="1"/>
        <v>217063</v>
      </c>
      <c r="G40" s="230">
        <f>[4]OTCHET!G187</f>
        <v>192289</v>
      </c>
      <c r="H40" s="231">
        <f>[4]OTCHET!H187</f>
        <v>0</v>
      </c>
      <c r="I40" s="231">
        <f>[4]OTCHET!I187</f>
        <v>0</v>
      </c>
      <c r="J40" s="232">
        <f>[4]OTCHET!J187</f>
        <v>24774</v>
      </c>
      <c r="K40" s="124"/>
      <c r="L40" s="124"/>
      <c r="M40" s="124"/>
      <c r="N40" s="225"/>
      <c r="O40" s="233" t="s">
        <v>56</v>
      </c>
      <c r="P40" s="215"/>
      <c r="Q40" s="216"/>
      <c r="R40" s="217"/>
      <c r="S40" s="217"/>
      <c r="T40" s="217"/>
      <c r="U40" s="217"/>
      <c r="V40" s="217"/>
      <c r="W40" s="217"/>
      <c r="X40" s="218"/>
      <c r="Y40" s="217"/>
      <c r="Z40" s="217"/>
    </row>
    <row r="41" spans="1:26" ht="15.75" x14ac:dyDescent="0.25">
      <c r="A41" s="1">
        <v>80</v>
      </c>
      <c r="B41" s="234" t="s">
        <v>59</v>
      </c>
      <c r="C41" s="235" t="s">
        <v>60</v>
      </c>
      <c r="D41" s="236"/>
      <c r="E41" s="237">
        <f>[4]OTCHET!E190</f>
        <v>0</v>
      </c>
      <c r="F41" s="237">
        <f t="shared" si="1"/>
        <v>13000</v>
      </c>
      <c r="G41" s="238">
        <f>[4]OTCHET!G190</f>
        <v>13000</v>
      </c>
      <c r="H41" s="239">
        <f>[4]OTCHET!H190</f>
        <v>0</v>
      </c>
      <c r="I41" s="239">
        <f>[4]OTCHET!I190</f>
        <v>0</v>
      </c>
      <c r="J41" s="240">
        <f>[4]OTCHET!J190</f>
        <v>0</v>
      </c>
      <c r="K41" s="152"/>
      <c r="L41" s="152"/>
      <c r="M41" s="152"/>
      <c r="N41" s="225"/>
      <c r="O41" s="172" t="s">
        <v>60</v>
      </c>
      <c r="P41" s="215"/>
      <c r="Q41" s="216"/>
      <c r="R41" s="217"/>
      <c r="S41" s="217"/>
      <c r="T41" s="217"/>
      <c r="U41" s="217"/>
      <c r="V41" s="217"/>
      <c r="W41" s="217"/>
      <c r="X41" s="218"/>
      <c r="Y41" s="217"/>
      <c r="Z41" s="217"/>
    </row>
    <row r="42" spans="1:26" ht="15.75" x14ac:dyDescent="0.25">
      <c r="A42" s="1">
        <v>85</v>
      </c>
      <c r="B42" s="241" t="s">
        <v>61</v>
      </c>
      <c r="C42" s="242" t="s">
        <v>62</v>
      </c>
      <c r="D42" s="243"/>
      <c r="E42" s="244">
        <f>+[4]OTCHET!E196+[4]OTCHET!E204</f>
        <v>0</v>
      </c>
      <c r="F42" s="244">
        <f t="shared" si="1"/>
        <v>69396</v>
      </c>
      <c r="G42" s="245">
        <f>+[4]OTCHET!G196+[4]OTCHET!G204</f>
        <v>0</v>
      </c>
      <c r="H42" s="246">
        <f>+[4]OTCHET!H196+[4]OTCHET!H204</f>
        <v>0</v>
      </c>
      <c r="I42" s="246">
        <f>+[4]OTCHET!I196+[4]OTCHET!I204</f>
        <v>0</v>
      </c>
      <c r="J42" s="247">
        <f>+[4]OTCHET!J196+[4]OTCHET!J204</f>
        <v>69396</v>
      </c>
      <c r="K42" s="152"/>
      <c r="L42" s="152"/>
      <c r="M42" s="152"/>
      <c r="N42" s="225"/>
      <c r="O42" s="172" t="s">
        <v>62</v>
      </c>
      <c r="P42" s="215"/>
      <c r="Q42" s="216"/>
      <c r="R42" s="217"/>
      <c r="S42" s="217"/>
      <c r="T42" s="217"/>
      <c r="U42" s="217"/>
      <c r="V42" s="217"/>
      <c r="W42" s="217"/>
      <c r="X42" s="218"/>
      <c r="Y42" s="217"/>
      <c r="Z42" s="217"/>
    </row>
    <row r="43" spans="1:26" ht="15.75" x14ac:dyDescent="0.25">
      <c r="A43" s="1">
        <v>90</v>
      </c>
      <c r="B43" s="248" t="s">
        <v>63</v>
      </c>
      <c r="C43" s="249" t="s">
        <v>64</v>
      </c>
      <c r="D43" s="248"/>
      <c r="E43" s="250">
        <f>+[4]OTCHET!E205+[4]OTCHET!E223+[4]OTCHET!E274</f>
        <v>0</v>
      </c>
      <c r="F43" s="250">
        <f t="shared" si="1"/>
        <v>32174</v>
      </c>
      <c r="G43" s="251">
        <f>+[4]OTCHET!G205+[4]OTCHET!G223+[4]OTCHET!G274</f>
        <v>31710</v>
      </c>
      <c r="H43" s="252">
        <f>+[4]OTCHET!H205+[4]OTCHET!H223+[4]OTCHET!H274</f>
        <v>0</v>
      </c>
      <c r="I43" s="252">
        <f>+[4]OTCHET!I205+[4]OTCHET!I223+[4]OTCHET!I274</f>
        <v>464</v>
      </c>
      <c r="J43" s="253">
        <f>+[4]OTCHET!J205+[4]OTCHET!J223+[4]OTCHET!J274</f>
        <v>0</v>
      </c>
      <c r="K43" s="152"/>
      <c r="L43" s="152"/>
      <c r="M43" s="152"/>
      <c r="N43" s="225"/>
      <c r="O43" s="172" t="s">
        <v>64</v>
      </c>
      <c r="P43" s="215"/>
      <c r="Q43" s="216"/>
      <c r="R43" s="217"/>
      <c r="S43" s="217"/>
      <c r="T43" s="217"/>
      <c r="U43" s="217"/>
      <c r="V43" s="217"/>
      <c r="W43" s="217"/>
      <c r="X43" s="218"/>
      <c r="Y43" s="217"/>
      <c r="Z43" s="217"/>
    </row>
    <row r="44" spans="1:26" ht="15.75" x14ac:dyDescent="0.25">
      <c r="A44" s="1">
        <v>95</v>
      </c>
      <c r="B44" s="254" t="s">
        <v>65</v>
      </c>
      <c r="C44" s="119" t="s">
        <v>66</v>
      </c>
      <c r="D44" s="254"/>
      <c r="E44" s="120">
        <f>+[4]OTCHET!E227+[4]OTCHET!E233+[4]OTCHET!E236+[4]OTCHET!E237+[4]OTCHET!E238+[4]OTCHET!E239+[4]OTCHET!E243</f>
        <v>0</v>
      </c>
      <c r="F44" s="120">
        <f t="shared" si="1"/>
        <v>0</v>
      </c>
      <c r="G44" s="121">
        <f>+[4]OTCHET!G227+[4]OTCHET!G233+[4]OTCHET!G236+[4]OTCHET!G237+[4]OTCHET!G238+[4]OTCHET!G239+[4]OTCHET!G243</f>
        <v>0</v>
      </c>
      <c r="H44" s="122">
        <f>+[4]OTCHET!H227+[4]OTCHET!H233+[4]OTCHET!H236+[4]OTCHET!H237+[4]OTCHET!H238+[4]OTCHET!H239+[4]OTCHET!H243</f>
        <v>0</v>
      </c>
      <c r="I44" s="122">
        <f>+[4]OTCHET!I227+[4]OTCHET!I233+[4]OTCHET!I236+[4]OTCHET!I237+[4]OTCHET!I238+[4]OTCHET!I239+[4]OTCHET!I243</f>
        <v>0</v>
      </c>
      <c r="J44" s="123">
        <f>+[4]OTCHET!J227+[4]OTCHET!J233+[4]OTCHET!J236+[4]OTCHET!J237+[4]OTCHET!J238+[4]OTCHET!J239+[4]OTCHET!J243</f>
        <v>0</v>
      </c>
      <c r="K44" s="152"/>
      <c r="L44" s="152"/>
      <c r="M44" s="152"/>
      <c r="N44" s="225"/>
      <c r="O44" s="125" t="s">
        <v>66</v>
      </c>
      <c r="P44" s="215"/>
      <c r="Q44" s="216"/>
      <c r="R44" s="217"/>
      <c r="S44" s="217"/>
      <c r="T44" s="217"/>
      <c r="U44" s="217"/>
      <c r="V44" s="217"/>
      <c r="W44" s="217"/>
      <c r="X44" s="218"/>
      <c r="Y44" s="217"/>
      <c r="Z44" s="217"/>
    </row>
    <row r="45" spans="1:26" ht="15.75" x14ac:dyDescent="0.25">
      <c r="A45" s="1">
        <v>100</v>
      </c>
      <c r="B45" s="255" t="s">
        <v>67</v>
      </c>
      <c r="C45" s="255" t="s">
        <v>68</v>
      </c>
      <c r="D45" s="255"/>
      <c r="E45" s="256">
        <f>+[4]OTCHET!E236+[4]OTCHET!E237+[4]OTCHET!E238+[4]OTCHET!E239+[4]OTCHET!E246+[4]OTCHET!E247+[4]OTCHET!E251</f>
        <v>0</v>
      </c>
      <c r="F45" s="256">
        <f t="shared" si="1"/>
        <v>0</v>
      </c>
      <c r="G45" s="257">
        <f>+[4]OTCHET!G236+[4]OTCHET!G237+[4]OTCHET!G238+[4]OTCHET!G239+[4]OTCHET!G246+[4]OTCHET!G247+[4]OTCHET!G251</f>
        <v>0</v>
      </c>
      <c r="H45" s="258">
        <f>+[4]OTCHET!H236+[4]OTCHET!H237+[4]OTCHET!H238+[4]OTCHET!H239+[4]OTCHET!H246+[4]OTCHET!H247+[4]OTCHET!H251</f>
        <v>0</v>
      </c>
      <c r="I45" s="259">
        <f>+[4]OTCHET!I236+[4]OTCHET!I237+[4]OTCHET!I238+[4]OTCHET!I239+[4]OTCHET!I246+[4]OTCHET!I247+[4]OTCHET!I251</f>
        <v>0</v>
      </c>
      <c r="J45" s="260">
        <f>+[4]OTCHET!J236+[4]OTCHET!J237+[4]OTCHET!J238+[4]OTCHET!J239+[4]OTCHET!J246+[4]OTCHET!J247+[4]OTCHET!J251</f>
        <v>0</v>
      </c>
      <c r="K45" s="152"/>
      <c r="L45" s="152"/>
      <c r="M45" s="152"/>
      <c r="N45" s="225"/>
      <c r="O45" s="261" t="s">
        <v>68</v>
      </c>
      <c r="P45" s="215"/>
      <c r="Q45" s="216"/>
      <c r="R45" s="217"/>
      <c r="S45" s="217"/>
      <c r="T45" s="217"/>
      <c r="U45" s="217"/>
      <c r="V45" s="217"/>
      <c r="W45" s="217"/>
      <c r="X45" s="218"/>
      <c r="Y45" s="217"/>
      <c r="Z45" s="217"/>
    </row>
    <row r="46" spans="1:26" ht="15.75" x14ac:dyDescent="0.25">
      <c r="A46" s="1">
        <v>105</v>
      </c>
      <c r="B46" s="248" t="s">
        <v>69</v>
      </c>
      <c r="C46" s="249" t="s">
        <v>70</v>
      </c>
      <c r="D46" s="248"/>
      <c r="E46" s="250">
        <f>+[4]OTCHET!E258+[4]OTCHET!E259+[4]OTCHET!E260+[4]OTCHET!E261</f>
        <v>0</v>
      </c>
      <c r="F46" s="250">
        <f t="shared" si="1"/>
        <v>0</v>
      </c>
      <c r="G46" s="251">
        <f>+[4]OTCHET!G258+[4]OTCHET!G259+[4]OTCHET!G260+[4]OTCHET!G261</f>
        <v>0</v>
      </c>
      <c r="H46" s="252">
        <f>+[4]OTCHET!H258+[4]OTCHET!H259+[4]OTCHET!H260+[4]OTCHET!H261</f>
        <v>0</v>
      </c>
      <c r="I46" s="252">
        <f>+[4]OTCHET!I258+[4]OTCHET!I259+[4]OTCHET!I260+[4]OTCHET!I261</f>
        <v>0</v>
      </c>
      <c r="J46" s="253">
        <f>+[4]OTCHET!J258+[4]OTCHET!J259+[4]OTCHET!J260+[4]OTCHET!J261</f>
        <v>0</v>
      </c>
      <c r="K46" s="152"/>
      <c r="L46" s="152"/>
      <c r="M46" s="152"/>
      <c r="N46" s="225"/>
      <c r="O46" s="233" t="s">
        <v>70</v>
      </c>
      <c r="P46" s="215"/>
      <c r="Q46" s="216"/>
      <c r="R46" s="217"/>
      <c r="S46" s="217"/>
      <c r="T46" s="217"/>
      <c r="U46" s="217"/>
      <c r="V46" s="217"/>
      <c r="W46" s="217"/>
      <c r="X46" s="218"/>
      <c r="Y46" s="217"/>
      <c r="Z46" s="217"/>
    </row>
    <row r="47" spans="1:26" ht="15.75" x14ac:dyDescent="0.25">
      <c r="A47" s="1">
        <v>106</v>
      </c>
      <c r="B47" s="255" t="s">
        <v>71</v>
      </c>
      <c r="C47" s="255" t="s">
        <v>72</v>
      </c>
      <c r="D47" s="255"/>
      <c r="E47" s="256">
        <f>+[4]OTCHET!E259</f>
        <v>0</v>
      </c>
      <c r="F47" s="256">
        <f t="shared" si="1"/>
        <v>0</v>
      </c>
      <c r="G47" s="257">
        <f>+[4]OTCHET!G259</f>
        <v>0</v>
      </c>
      <c r="H47" s="258">
        <f>+[4]OTCHET!H259</f>
        <v>0</v>
      </c>
      <c r="I47" s="259">
        <f>+[4]OTCHET!I259</f>
        <v>0</v>
      </c>
      <c r="J47" s="260">
        <f>+[4]OTCHET!J259</f>
        <v>0</v>
      </c>
      <c r="K47" s="152"/>
      <c r="L47" s="152"/>
      <c r="M47" s="152"/>
      <c r="N47" s="225"/>
      <c r="O47" s="261" t="s">
        <v>72</v>
      </c>
      <c r="P47" s="215"/>
      <c r="Q47" s="216"/>
      <c r="R47" s="217"/>
      <c r="S47" s="217"/>
      <c r="T47" s="217"/>
      <c r="U47" s="217"/>
      <c r="V47" s="217"/>
      <c r="W47" s="217"/>
      <c r="X47" s="218"/>
      <c r="Y47" s="217"/>
      <c r="Z47" s="217"/>
    </row>
    <row r="48" spans="1:26" ht="15.75" x14ac:dyDescent="0.25">
      <c r="A48" s="1">
        <v>107</v>
      </c>
      <c r="B48" s="262" t="s">
        <v>73</v>
      </c>
      <c r="C48" s="262" t="s">
        <v>74</v>
      </c>
      <c r="D48" s="263"/>
      <c r="E48" s="168">
        <f>+[4]OTCHET!E268+[4]OTCHET!E272+[4]OTCHET!E273</f>
        <v>0</v>
      </c>
      <c r="F48" s="168">
        <f t="shared" si="1"/>
        <v>0</v>
      </c>
      <c r="G48" s="163">
        <f>+[4]OTCHET!G268+[4]OTCHET!G272+[4]OTCHET!G273</f>
        <v>0</v>
      </c>
      <c r="H48" s="164">
        <f>+[4]OTCHET!H268+[4]OTCHET!H272+[4]OTCHET!H273</f>
        <v>0</v>
      </c>
      <c r="I48" s="164">
        <f>+[4]OTCHET!I268+[4]OTCHET!I272+[4]OTCHET!I273</f>
        <v>0</v>
      </c>
      <c r="J48" s="165">
        <f>+[4]OTCHET!J268+[4]OTCHET!J272+[4]OTCHET!J273</f>
        <v>0</v>
      </c>
      <c r="K48" s="152"/>
      <c r="L48" s="152"/>
      <c r="M48" s="152"/>
      <c r="N48" s="225"/>
      <c r="O48" s="172" t="s">
        <v>75</v>
      </c>
      <c r="P48" s="215"/>
      <c r="Q48" s="216"/>
      <c r="R48" s="217"/>
      <c r="S48" s="217"/>
      <c r="T48" s="217"/>
      <c r="U48" s="217"/>
      <c r="V48" s="217"/>
      <c r="W48" s="217"/>
      <c r="X48" s="218"/>
      <c r="Y48" s="217"/>
      <c r="Z48" s="217"/>
    </row>
    <row r="49" spans="1:26" ht="15.75" x14ac:dyDescent="0.25">
      <c r="A49" s="1">
        <v>108</v>
      </c>
      <c r="B49" s="262" t="s">
        <v>76</v>
      </c>
      <c r="C49" s="262" t="s">
        <v>77</v>
      </c>
      <c r="D49" s="263"/>
      <c r="E49" s="168">
        <f>[4]OTCHET!E278+[4]OTCHET!E279+[4]OTCHET!E287+[4]OTCHET!E290</f>
        <v>0</v>
      </c>
      <c r="F49" s="168">
        <f t="shared" si="1"/>
        <v>0</v>
      </c>
      <c r="G49" s="169">
        <f>[4]OTCHET!G278+[4]OTCHET!G279+[4]OTCHET!G287+[4]OTCHET!G290</f>
        <v>0</v>
      </c>
      <c r="H49" s="170">
        <f>[4]OTCHET!H278+[4]OTCHET!H279+[4]OTCHET!H287+[4]OTCHET!H290</f>
        <v>0</v>
      </c>
      <c r="I49" s="170">
        <f>[4]OTCHET!I278+[4]OTCHET!I279+[4]OTCHET!I287+[4]OTCHET!I290</f>
        <v>0</v>
      </c>
      <c r="J49" s="171">
        <f>[4]OTCHET!J278+[4]OTCHET!J279+[4]OTCHET!J287+[4]OTCHET!J290</f>
        <v>0</v>
      </c>
      <c r="K49" s="152"/>
      <c r="L49" s="152"/>
      <c r="M49" s="152"/>
      <c r="N49" s="225"/>
      <c r="O49" s="172" t="s">
        <v>77</v>
      </c>
      <c r="P49" s="215"/>
      <c r="Q49" s="216"/>
      <c r="R49" s="217"/>
      <c r="S49" s="217"/>
      <c r="T49" s="217"/>
      <c r="U49" s="217"/>
      <c r="V49" s="217"/>
      <c r="W49" s="217"/>
      <c r="X49" s="218"/>
      <c r="Y49" s="217"/>
      <c r="Z49" s="217"/>
    </row>
    <row r="50" spans="1:26" ht="15.75" x14ac:dyDescent="0.25">
      <c r="A50" s="1">
        <v>110</v>
      </c>
      <c r="B50" s="262" t="s">
        <v>78</v>
      </c>
      <c r="C50" s="262" t="s">
        <v>79</v>
      </c>
      <c r="D50" s="262"/>
      <c r="E50" s="168">
        <f>+[4]OTCHET!E291</f>
        <v>0</v>
      </c>
      <c r="F50" s="168">
        <f t="shared" si="1"/>
        <v>0</v>
      </c>
      <c r="G50" s="169">
        <f>+[4]OTCHET!G291</f>
        <v>0</v>
      </c>
      <c r="H50" s="170">
        <f>+[4]OTCHET!H291</f>
        <v>0</v>
      </c>
      <c r="I50" s="170">
        <f>+[4]OTCHET!I291</f>
        <v>0</v>
      </c>
      <c r="J50" s="171">
        <f>+[4]OTCHET!J291</f>
        <v>0</v>
      </c>
      <c r="K50" s="152"/>
      <c r="L50" s="152"/>
      <c r="M50" s="152"/>
      <c r="N50" s="225"/>
      <c r="O50" s="172" t="s">
        <v>79</v>
      </c>
      <c r="P50" s="215"/>
      <c r="Q50" s="216"/>
      <c r="R50" s="217"/>
      <c r="S50" s="217"/>
      <c r="T50" s="217"/>
      <c r="U50" s="217"/>
      <c r="V50" s="217"/>
      <c r="W50" s="217"/>
      <c r="X50" s="218"/>
      <c r="Y50" s="217"/>
      <c r="Z50" s="217"/>
    </row>
    <row r="51" spans="1:26" ht="15.75" x14ac:dyDescent="0.25">
      <c r="A51" s="1">
        <v>115</v>
      </c>
      <c r="B51" s="254" t="s">
        <v>80</v>
      </c>
      <c r="C51" s="264" t="s">
        <v>81</v>
      </c>
      <c r="D51" s="119"/>
      <c r="E51" s="120">
        <f>+[4]OTCHET!E275</f>
        <v>0</v>
      </c>
      <c r="F51" s="120">
        <f>+G51+H51+I51+J51</f>
        <v>0</v>
      </c>
      <c r="G51" s="121">
        <f>+[4]OTCHET!G275</f>
        <v>0</v>
      </c>
      <c r="H51" s="122">
        <f>+[4]OTCHET!H275</f>
        <v>0</v>
      </c>
      <c r="I51" s="122">
        <f>+[4]OTCHET!I275</f>
        <v>0</v>
      </c>
      <c r="J51" s="123">
        <f>+[4]OTCHET!J275</f>
        <v>0</v>
      </c>
      <c r="K51" s="152"/>
      <c r="L51" s="152"/>
      <c r="M51" s="152"/>
      <c r="N51" s="225"/>
      <c r="O51" s="172" t="s">
        <v>82</v>
      </c>
      <c r="P51" s="215"/>
      <c r="Q51" s="216"/>
      <c r="R51" s="217"/>
      <c r="S51" s="217"/>
      <c r="T51" s="217"/>
      <c r="U51" s="217"/>
      <c r="V51" s="217"/>
      <c r="W51" s="217"/>
      <c r="X51" s="218"/>
      <c r="Y51" s="217"/>
      <c r="Z51" s="217"/>
    </row>
    <row r="52" spans="1:26" ht="15.75" x14ac:dyDescent="0.25">
      <c r="A52" s="1">
        <v>115</v>
      </c>
      <c r="B52" s="254" t="s">
        <v>83</v>
      </c>
      <c r="C52" s="264" t="s">
        <v>81</v>
      </c>
      <c r="D52" s="119"/>
      <c r="E52" s="120">
        <f>+[4]OTCHET!E296</f>
        <v>0</v>
      </c>
      <c r="F52" s="120">
        <f t="shared" si="1"/>
        <v>0</v>
      </c>
      <c r="G52" s="121">
        <f>+[4]OTCHET!G296</f>
        <v>0</v>
      </c>
      <c r="H52" s="122">
        <f>+[4]OTCHET!H296</f>
        <v>0</v>
      </c>
      <c r="I52" s="122">
        <f>+[4]OTCHET!I296</f>
        <v>0</v>
      </c>
      <c r="J52" s="123">
        <f>+[4]OTCHET!J296</f>
        <v>0</v>
      </c>
      <c r="K52" s="152"/>
      <c r="L52" s="152"/>
      <c r="M52" s="152"/>
      <c r="N52" s="225"/>
      <c r="O52" s="125" t="s">
        <v>81</v>
      </c>
      <c r="P52" s="215"/>
      <c r="Q52" s="216"/>
      <c r="R52" s="217"/>
      <c r="S52" s="217"/>
      <c r="T52" s="217"/>
      <c r="U52" s="217"/>
      <c r="V52" s="217"/>
      <c r="W52" s="217"/>
      <c r="X52" s="218"/>
      <c r="Y52" s="217"/>
      <c r="Z52" s="217"/>
    </row>
    <row r="53" spans="1:26" ht="16.5" thickBot="1" x14ac:dyDescent="0.3">
      <c r="A53" s="1">
        <v>120</v>
      </c>
      <c r="B53" s="265" t="s">
        <v>84</v>
      </c>
      <c r="C53" s="265" t="s">
        <v>85</v>
      </c>
      <c r="D53" s="266"/>
      <c r="E53" s="267">
        <f>[4]OTCHET!E297</f>
        <v>0</v>
      </c>
      <c r="F53" s="267">
        <f t="shared" si="1"/>
        <v>0</v>
      </c>
      <c r="G53" s="268">
        <f>[4]OTCHET!G297</f>
        <v>0</v>
      </c>
      <c r="H53" s="269">
        <f>[4]OTCHET!H297</f>
        <v>0</v>
      </c>
      <c r="I53" s="269">
        <f>[4]OTCHET!I297</f>
        <v>0</v>
      </c>
      <c r="J53" s="270">
        <f>[4]OTCHET!J297</f>
        <v>0</v>
      </c>
      <c r="K53" s="173"/>
      <c r="L53" s="173"/>
      <c r="M53" s="173"/>
      <c r="N53" s="225"/>
      <c r="O53" s="271" t="s">
        <v>85</v>
      </c>
      <c r="P53" s="215"/>
      <c r="Q53" s="216"/>
      <c r="R53" s="217"/>
      <c r="S53" s="217"/>
      <c r="T53" s="217"/>
      <c r="U53" s="217"/>
      <c r="V53" s="217"/>
      <c r="W53" s="217"/>
      <c r="X53" s="218"/>
      <c r="Y53" s="217"/>
      <c r="Z53" s="217"/>
    </row>
    <row r="54" spans="1:26" ht="16.5" thickBot="1" x14ac:dyDescent="0.3">
      <c r="A54" s="1">
        <v>125</v>
      </c>
      <c r="B54" s="272" t="s">
        <v>86</v>
      </c>
      <c r="C54" s="273" t="s">
        <v>87</v>
      </c>
      <c r="D54" s="274"/>
      <c r="E54" s="275">
        <f>[4]OTCHET!E299</f>
        <v>0</v>
      </c>
      <c r="F54" s="275">
        <f t="shared" si="1"/>
        <v>0</v>
      </c>
      <c r="G54" s="276">
        <f>[4]OTCHET!G299</f>
        <v>0</v>
      </c>
      <c r="H54" s="277">
        <f>[4]OTCHET!H299</f>
        <v>0</v>
      </c>
      <c r="I54" s="277">
        <f>[4]OTCHET!I299</f>
        <v>0</v>
      </c>
      <c r="J54" s="278">
        <f>[4]OTCHET!J299</f>
        <v>0</v>
      </c>
      <c r="K54" s="279"/>
      <c r="L54" s="279"/>
      <c r="M54" s="280"/>
      <c r="N54" s="225"/>
      <c r="O54" s="281" t="s">
        <v>87</v>
      </c>
      <c r="P54" s="215"/>
      <c r="Q54" s="216"/>
      <c r="R54" s="217"/>
      <c r="S54" s="217"/>
      <c r="T54" s="217"/>
      <c r="U54" s="217"/>
      <c r="V54" s="217"/>
      <c r="W54" s="217"/>
      <c r="X54" s="218"/>
      <c r="Y54" s="217"/>
      <c r="Z54" s="217"/>
    </row>
    <row r="55" spans="1:26" ht="15.75" x14ac:dyDescent="0.25">
      <c r="A55" s="282">
        <v>127</v>
      </c>
      <c r="B55" s="176" t="s">
        <v>88</v>
      </c>
      <c r="C55" s="176" t="s">
        <v>89</v>
      </c>
      <c r="D55" s="283"/>
      <c r="E55" s="284">
        <f>+[4]OTCHET!E300</f>
        <v>0</v>
      </c>
      <c r="F55" s="284">
        <f t="shared" si="1"/>
        <v>0</v>
      </c>
      <c r="G55" s="285">
        <f>+[4]OTCHET!G300</f>
        <v>0</v>
      </c>
      <c r="H55" s="286">
        <f>+[4]OTCHET!H300</f>
        <v>0</v>
      </c>
      <c r="I55" s="286">
        <f>+[4]OTCHET!I300</f>
        <v>0</v>
      </c>
      <c r="J55" s="287">
        <f>+[4]OTCHET!J300</f>
        <v>0</v>
      </c>
      <c r="K55" s="288"/>
      <c r="L55" s="288"/>
      <c r="M55" s="289"/>
      <c r="N55" s="196"/>
      <c r="O55" s="290" t="s">
        <v>89</v>
      </c>
      <c r="P55" s="215"/>
      <c r="Q55" s="216"/>
      <c r="R55" s="217"/>
      <c r="S55" s="217"/>
      <c r="T55" s="217"/>
      <c r="U55" s="217"/>
      <c r="V55" s="217"/>
      <c r="W55" s="217"/>
      <c r="X55" s="218"/>
      <c r="Y55" s="217"/>
      <c r="Z55" s="217"/>
    </row>
    <row r="56" spans="1:26" ht="19.5" thickBot="1" x14ac:dyDescent="0.35">
      <c r="A56" s="1">
        <v>130</v>
      </c>
      <c r="B56" s="291" t="s">
        <v>90</v>
      </c>
      <c r="C56" s="292" t="s">
        <v>91</v>
      </c>
      <c r="D56" s="292"/>
      <c r="E56" s="293">
        <f t="shared" ref="E56:J56" si="5">+E57+E58+E62</f>
        <v>0</v>
      </c>
      <c r="F56" s="293">
        <f t="shared" si="5"/>
        <v>261262</v>
      </c>
      <c r="G56" s="294">
        <f t="shared" si="5"/>
        <v>167092</v>
      </c>
      <c r="H56" s="295">
        <f t="shared" si="5"/>
        <v>0</v>
      </c>
      <c r="I56" s="296">
        <f t="shared" si="5"/>
        <v>0</v>
      </c>
      <c r="J56" s="297">
        <f t="shared" si="5"/>
        <v>94170</v>
      </c>
      <c r="K56" s="106">
        <f>+K57+K58+K61</f>
        <v>0</v>
      </c>
      <c r="L56" s="106">
        <f>+L57+L58+L61</f>
        <v>0</v>
      </c>
      <c r="M56" s="106">
        <f>+M57+M58+M61</f>
        <v>0</v>
      </c>
      <c r="N56" s="116"/>
      <c r="O56" s="298" t="s">
        <v>91</v>
      </c>
      <c r="P56" s="215"/>
      <c r="Q56" s="216"/>
      <c r="R56" s="217"/>
      <c r="S56" s="217"/>
      <c r="T56" s="217"/>
      <c r="U56" s="217"/>
      <c r="V56" s="217"/>
      <c r="W56" s="217"/>
      <c r="X56" s="218"/>
      <c r="Y56" s="217"/>
      <c r="Z56" s="217"/>
    </row>
    <row r="57" spans="1:26" ht="16.5" thickTop="1" x14ac:dyDescent="0.25">
      <c r="A57" s="1">
        <v>135</v>
      </c>
      <c r="B57" s="248" t="s">
        <v>92</v>
      </c>
      <c r="C57" s="249" t="s">
        <v>93</v>
      </c>
      <c r="D57" s="248"/>
      <c r="E57" s="299">
        <f>+[4]OTCHET!E364+[4]OTCHET!E378+[4]OTCHET!E391</f>
        <v>0</v>
      </c>
      <c r="F57" s="299">
        <f t="shared" si="1"/>
        <v>0</v>
      </c>
      <c r="G57" s="300">
        <f>+[4]OTCHET!G364+[4]OTCHET!G378+[4]OTCHET!G391</f>
        <v>0</v>
      </c>
      <c r="H57" s="301">
        <f>+[4]OTCHET!H364+[4]OTCHET!H378+[4]OTCHET!H391</f>
        <v>0</v>
      </c>
      <c r="I57" s="301">
        <f>+[4]OTCHET!I364+[4]OTCHET!I378+[4]OTCHET!I391</f>
        <v>0</v>
      </c>
      <c r="J57" s="302">
        <f>+[4]OTCHET!J364+[4]OTCHET!J378+[4]OTCHET!J391</f>
        <v>0</v>
      </c>
      <c r="K57" s="289"/>
      <c r="L57" s="289"/>
      <c r="M57" s="289"/>
      <c r="N57" s="196"/>
      <c r="O57" s="303" t="s">
        <v>93</v>
      </c>
      <c r="P57" s="215"/>
      <c r="Q57" s="216"/>
      <c r="R57" s="217"/>
      <c r="S57" s="217"/>
      <c r="T57" s="217"/>
      <c r="U57" s="217"/>
      <c r="V57" s="217"/>
      <c r="W57" s="217"/>
      <c r="X57" s="218"/>
      <c r="Y57" s="217"/>
      <c r="Z57" s="217"/>
    </row>
    <row r="58" spans="1:26" ht="15.75" x14ac:dyDescent="0.25">
      <c r="A58" s="1">
        <v>140</v>
      </c>
      <c r="B58" s="263" t="s">
        <v>94</v>
      </c>
      <c r="C58" s="262" t="s">
        <v>95</v>
      </c>
      <c r="D58" s="263"/>
      <c r="E58" s="304">
        <f>+[4]OTCHET!E386+[4]OTCHET!E394+[4]OTCHET!E399+[4]OTCHET!E402+[4]OTCHET!E405+[4]OTCHET!E408+[4]OTCHET!E409+[4]OTCHET!E412+[4]OTCHET!E425+[4]OTCHET!E426+[4]OTCHET!E427+[4]OTCHET!E428+[4]OTCHET!E429</f>
        <v>0</v>
      </c>
      <c r="F58" s="304">
        <f t="shared" si="1"/>
        <v>167092</v>
      </c>
      <c r="G58" s="305">
        <f>+[4]OTCHET!G386+[4]OTCHET!G394+[4]OTCHET!G399+[4]OTCHET!G402+[4]OTCHET!G405+[4]OTCHET!G408+[4]OTCHET!G409+[4]OTCHET!G412+[4]OTCHET!G425+[4]OTCHET!G426+[4]OTCHET!G427+[4]OTCHET!G428+[4]OTCHET!G429</f>
        <v>167092</v>
      </c>
      <c r="H58" s="306">
        <f>+[4]OTCHET!H386+[4]OTCHET!H394+[4]OTCHET!H399+[4]OTCHET!H402+[4]OTCHET!H405+[4]OTCHET!H408+[4]OTCHET!H409+[4]OTCHET!H412+[4]OTCHET!H425+[4]OTCHET!H426+[4]OTCHET!H427+[4]OTCHET!H428+[4]OTCHET!H429</f>
        <v>0</v>
      </c>
      <c r="I58" s="306">
        <f>+[4]OTCHET!I386+[4]OTCHET!I394+[4]OTCHET!I399+[4]OTCHET!I402+[4]OTCHET!I405+[4]OTCHET!I408+[4]OTCHET!I409+[4]OTCHET!I412+[4]OTCHET!I425+[4]OTCHET!I426+[4]OTCHET!I427+[4]OTCHET!I428+[4]OTCHET!I429</f>
        <v>0</v>
      </c>
      <c r="J58" s="307">
        <f>+[4]OTCHET!J386+[4]OTCHET!J394+[4]OTCHET!J399+[4]OTCHET!J402+[4]OTCHET!J405+[4]OTCHET!J408+[4]OTCHET!J409+[4]OTCHET!J412+[4]OTCHET!J425+[4]OTCHET!J426+[4]OTCHET!J427+[4]OTCHET!J428+[4]OTCHET!J429</f>
        <v>0</v>
      </c>
      <c r="K58" s="289"/>
      <c r="L58" s="289"/>
      <c r="M58" s="289"/>
      <c r="N58" s="196"/>
      <c r="O58" s="308" t="s">
        <v>95</v>
      </c>
      <c r="P58" s="215"/>
      <c r="Q58" s="216"/>
      <c r="R58" s="217"/>
      <c r="S58" s="217"/>
      <c r="T58" s="217"/>
      <c r="U58" s="217"/>
      <c r="V58" s="217"/>
      <c r="W58" s="217"/>
      <c r="X58" s="218"/>
      <c r="Y58" s="217"/>
      <c r="Z58" s="217"/>
    </row>
    <row r="59" spans="1:26" ht="15.75" x14ac:dyDescent="0.25">
      <c r="A59" s="1">
        <v>145</v>
      </c>
      <c r="B59" s="119" t="s">
        <v>96</v>
      </c>
      <c r="C59" s="119" t="s">
        <v>97</v>
      </c>
      <c r="D59" s="254"/>
      <c r="E59" s="309">
        <f>+[4]OTCHET!E425+[4]OTCHET!E426+[4]OTCHET!E427+[4]OTCHET!E428+[4]OTCHET!E429</f>
        <v>0</v>
      </c>
      <c r="F59" s="309">
        <f t="shared" si="1"/>
        <v>0</v>
      </c>
      <c r="G59" s="310">
        <f>+[4]OTCHET!G425+[4]OTCHET!G426+[4]OTCHET!G427+[4]OTCHET!G428+[4]OTCHET!G429</f>
        <v>0</v>
      </c>
      <c r="H59" s="311">
        <f>+[4]OTCHET!H425+[4]OTCHET!H426+[4]OTCHET!H427+[4]OTCHET!H428+[4]OTCHET!H429</f>
        <v>0</v>
      </c>
      <c r="I59" s="311">
        <f>+[4]OTCHET!I425+[4]OTCHET!I426+[4]OTCHET!I427+[4]OTCHET!I428+[4]OTCHET!I429</f>
        <v>0</v>
      </c>
      <c r="J59" s="312">
        <f>+[4]OTCHET!J425+[4]OTCHET!J426+[4]OTCHET!J427+[4]OTCHET!J428+[4]OTCHET!J429</f>
        <v>0</v>
      </c>
      <c r="K59" s="289"/>
      <c r="L59" s="289"/>
      <c r="M59" s="289"/>
      <c r="N59" s="196"/>
      <c r="O59" s="313" t="s">
        <v>97</v>
      </c>
      <c r="P59" s="215"/>
      <c r="Q59" s="216"/>
      <c r="R59" s="217"/>
      <c r="S59" s="217"/>
      <c r="T59" s="217"/>
      <c r="U59" s="217"/>
      <c r="V59" s="217"/>
      <c r="W59" s="217"/>
      <c r="X59" s="218"/>
      <c r="Y59" s="217"/>
      <c r="Z59" s="217"/>
    </row>
    <row r="60" spans="1:26" ht="15.75" x14ac:dyDescent="0.25">
      <c r="A60" s="1">
        <v>150</v>
      </c>
      <c r="B60" s="314" t="s">
        <v>98</v>
      </c>
      <c r="C60" s="314" t="s">
        <v>30</v>
      </c>
      <c r="D60" s="315"/>
      <c r="E60" s="316">
        <f>[4]OTCHET!E408</f>
        <v>0</v>
      </c>
      <c r="F60" s="316">
        <f t="shared" si="1"/>
        <v>0</v>
      </c>
      <c r="G60" s="317">
        <f>[4]OTCHET!G408</f>
        <v>0</v>
      </c>
      <c r="H60" s="318">
        <f>[4]OTCHET!H408</f>
        <v>0</v>
      </c>
      <c r="I60" s="318">
        <f>[4]OTCHET!I408</f>
        <v>0</v>
      </c>
      <c r="J60" s="319">
        <f>[4]OTCHET!J408</f>
        <v>0</v>
      </c>
      <c r="K60" s="289"/>
      <c r="L60" s="289"/>
      <c r="M60" s="289"/>
      <c r="N60" s="196"/>
      <c r="O60" s="320" t="s">
        <v>30</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99</v>
      </c>
      <c r="C62" s="198" t="s">
        <v>100</v>
      </c>
      <c r="D62" s="323"/>
      <c r="E62" s="199">
        <f>[4]OTCHET!E415</f>
        <v>0</v>
      </c>
      <c r="F62" s="199">
        <f t="shared" si="1"/>
        <v>94170</v>
      </c>
      <c r="G62" s="200">
        <f>[4]OTCHET!G415</f>
        <v>0</v>
      </c>
      <c r="H62" s="201">
        <f>[4]OTCHET!H415</f>
        <v>0</v>
      </c>
      <c r="I62" s="201">
        <f>[4]OTCHET!I415</f>
        <v>0</v>
      </c>
      <c r="J62" s="202">
        <f>[4]OTCHET!J415</f>
        <v>94170</v>
      </c>
      <c r="K62" s="324"/>
      <c r="L62" s="324"/>
      <c r="M62" s="324"/>
      <c r="N62" s="196"/>
      <c r="O62" s="204" t="s">
        <v>100</v>
      </c>
      <c r="P62" s="215"/>
      <c r="Q62" s="216"/>
      <c r="R62" s="217"/>
      <c r="S62" s="217"/>
      <c r="T62" s="217"/>
      <c r="U62" s="217"/>
      <c r="V62" s="217"/>
      <c r="W62" s="217"/>
      <c r="X62" s="218"/>
      <c r="Y62" s="217"/>
      <c r="Z62" s="217"/>
    </row>
    <row r="63" spans="1:26" ht="19.5" thickBot="1" x14ac:dyDescent="0.35">
      <c r="A63" s="1">
        <v>165</v>
      </c>
      <c r="B63" s="325" t="s">
        <v>101</v>
      </c>
      <c r="C63" s="326" t="s">
        <v>102</v>
      </c>
      <c r="D63" s="327"/>
      <c r="E63" s="328">
        <f>+[4]OTCHET!E252</f>
        <v>0</v>
      </c>
      <c r="F63" s="328">
        <f t="shared" si="1"/>
        <v>0</v>
      </c>
      <c r="G63" s="329">
        <f>+[4]OTCHET!G252</f>
        <v>0</v>
      </c>
      <c r="H63" s="330">
        <f>+[4]OTCHET!H252</f>
        <v>0</v>
      </c>
      <c r="I63" s="330">
        <f>+[4]OTCHET!I252</f>
        <v>0</v>
      </c>
      <c r="J63" s="331">
        <f>+[4]OTCHET!J252</f>
        <v>0</v>
      </c>
      <c r="K63" s="332"/>
      <c r="L63" s="332"/>
      <c r="M63" s="332"/>
      <c r="N63" s="196"/>
      <c r="O63" s="333" t="s">
        <v>102</v>
      </c>
      <c r="P63" s="215"/>
      <c r="Q63" s="216"/>
      <c r="R63" s="217"/>
      <c r="S63" s="217"/>
      <c r="T63" s="217"/>
      <c r="U63" s="217"/>
      <c r="V63" s="217"/>
      <c r="W63" s="217"/>
      <c r="X63" s="218"/>
      <c r="Y63" s="217"/>
      <c r="Z63" s="217"/>
    </row>
    <row r="64" spans="1:26" ht="20.25" thickTop="1" thickBot="1" x14ac:dyDescent="0.35">
      <c r="A64" s="1">
        <v>175</v>
      </c>
      <c r="B64" s="334" t="s">
        <v>103</v>
      </c>
      <c r="C64" s="335"/>
      <c r="D64" s="335"/>
      <c r="E64" s="336">
        <f t="shared" ref="E64:J64" si="6">+E22-E38+E56-E63</f>
        <v>0</v>
      </c>
      <c r="F64" s="336">
        <f t="shared" si="6"/>
        <v>973</v>
      </c>
      <c r="G64" s="337">
        <f t="shared" si="6"/>
        <v>1217</v>
      </c>
      <c r="H64" s="338">
        <f t="shared" si="6"/>
        <v>0</v>
      </c>
      <c r="I64" s="338">
        <f t="shared" si="6"/>
        <v>356</v>
      </c>
      <c r="J64" s="339">
        <f t="shared" si="6"/>
        <v>-600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104</v>
      </c>
      <c r="C66" s="347" t="s">
        <v>105</v>
      </c>
      <c r="D66" s="347"/>
      <c r="E66" s="348">
        <f>SUM(+E68+E76+E77+E84+E85+E86+E89+E90+E91+E92+E93+E94+E95)</f>
        <v>0</v>
      </c>
      <c r="F66" s="348">
        <f>SUM(+F68+F76+F77+F84+F85+F86+F89+F90+F91+F92+F93+F94+F95)</f>
        <v>-973</v>
      </c>
      <c r="G66" s="349">
        <f t="shared" ref="G66:L66" si="8">SUM(+G68+G76+G77+G84+G85+G86+G89+G90+G91+G92+G93+G94+G95)</f>
        <v>-1217</v>
      </c>
      <c r="H66" s="350">
        <f>SUM(+H68+H76+H77+H84+H85+H86+H89+H90+H91+H92+H93+H94+H95)</f>
        <v>0</v>
      </c>
      <c r="I66" s="350">
        <f>SUM(+I68+I76+I77+I84+I85+I86+I89+I90+I91+I92+I93+I94+I95)</f>
        <v>-356</v>
      </c>
      <c r="J66" s="351">
        <f>SUM(+J68+J76+J77+J84+J85+J86+J89+J90+J91+J92+J93+J94+J95)</f>
        <v>600</v>
      </c>
      <c r="K66" s="352" t="e">
        <f t="shared" si="8"/>
        <v>#REF!</v>
      </c>
      <c r="L66" s="352" t="e">
        <f t="shared" si="8"/>
        <v>#REF!</v>
      </c>
      <c r="M66" s="352" t="e">
        <f>SUM(+M68+M76+M77+M84+M85+M86+M89+M90+M91+M92+M93+M95+M96)</f>
        <v>#REF!</v>
      </c>
      <c r="N66" s="196"/>
      <c r="O66" s="353" t="s">
        <v>105</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106</v>
      </c>
      <c r="C68" s="119" t="s">
        <v>107</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107</v>
      </c>
      <c r="P68" s="364"/>
      <c r="Q68" s="216"/>
      <c r="R68" s="217"/>
      <c r="S68" s="217"/>
      <c r="T68" s="217"/>
      <c r="U68" s="217"/>
      <c r="V68" s="217"/>
      <c r="W68" s="217"/>
      <c r="X68" s="218"/>
      <c r="Y68" s="217"/>
      <c r="Z68" s="217"/>
    </row>
    <row r="69" spans="1:26" ht="15.75" x14ac:dyDescent="0.25">
      <c r="A69" s="365">
        <v>200</v>
      </c>
      <c r="B69" s="366" t="s">
        <v>108</v>
      </c>
      <c r="C69" s="366" t="s">
        <v>109</v>
      </c>
      <c r="D69" s="366"/>
      <c r="E69" s="367">
        <f>+[4]OTCHET!E485+[4]OTCHET!E486+[4]OTCHET!E489+[4]OTCHET!E490+[4]OTCHET!E493+[4]OTCHET!E494+[4]OTCHET!E498</f>
        <v>0</v>
      </c>
      <c r="F69" s="367">
        <f t="shared" si="1"/>
        <v>0</v>
      </c>
      <c r="G69" s="368">
        <f>+[4]OTCHET!G485+[4]OTCHET!G486+[4]OTCHET!G489+[4]OTCHET!G490+[4]OTCHET!G493+[4]OTCHET!G494+[4]OTCHET!G498</f>
        <v>0</v>
      </c>
      <c r="H69" s="369">
        <f>+[4]OTCHET!H485+[4]OTCHET!H486+[4]OTCHET!H489+[4]OTCHET!H490+[4]OTCHET!H493+[4]OTCHET!H494+[4]OTCHET!H498</f>
        <v>0</v>
      </c>
      <c r="I69" s="369">
        <f>+[4]OTCHET!I485+[4]OTCHET!I486+[4]OTCHET!I489+[4]OTCHET!I490+[4]OTCHET!I493+[4]OTCHET!I494+[4]OTCHET!I498</f>
        <v>0</v>
      </c>
      <c r="J69" s="370">
        <f>+[4]OTCHET!J485+[4]OTCHET!J486+[4]OTCHET!J489+[4]OTCHET!J490+[4]OTCHET!J493+[4]OTCHET!J494+[4]OTCHET!J498</f>
        <v>0</v>
      </c>
      <c r="K69" s="371" t="e">
        <f>+#REF!+#REF!+#REF!+#REF!+#REF!+#REF!+#REF!</f>
        <v>#REF!</v>
      </c>
      <c r="L69" s="371" t="e">
        <f>+#REF!+#REF!+#REF!+#REF!+#REF!+#REF!+#REF!</f>
        <v>#REF!</v>
      </c>
      <c r="M69" s="371" t="e">
        <f>+#REF!+#REF!+#REF!+#REF!+#REF!+#REF!+#REF!</f>
        <v>#REF!</v>
      </c>
      <c r="N69" s="196"/>
      <c r="O69" s="372" t="s">
        <v>109</v>
      </c>
      <c r="P69" s="373"/>
      <c r="Q69" s="216"/>
      <c r="R69" s="217"/>
      <c r="S69" s="217"/>
      <c r="T69" s="217"/>
      <c r="U69" s="217"/>
      <c r="V69" s="217"/>
      <c r="W69" s="217"/>
      <c r="X69" s="218"/>
      <c r="Y69" s="217"/>
      <c r="Z69" s="217"/>
    </row>
    <row r="70" spans="1:26" ht="15.75" x14ac:dyDescent="0.25">
      <c r="A70" s="365">
        <v>205</v>
      </c>
      <c r="B70" s="374" t="s">
        <v>110</v>
      </c>
      <c r="C70" s="374" t="s">
        <v>111</v>
      </c>
      <c r="D70" s="374"/>
      <c r="E70" s="375">
        <f>+[4]OTCHET!E487+[4]OTCHET!E488+[4]OTCHET!E491+[4]OTCHET!E492+[4]OTCHET!E495+[4]OTCHET!E496+[4]OTCHET!E497+[4]OTCHET!E499</f>
        <v>0</v>
      </c>
      <c r="F70" s="375">
        <f t="shared" si="1"/>
        <v>0</v>
      </c>
      <c r="G70" s="376">
        <f>+[4]OTCHET!G487+[4]OTCHET!G488+[4]OTCHET!G491+[4]OTCHET!G492+[4]OTCHET!G495+[4]OTCHET!G496+[4]OTCHET!G497+[4]OTCHET!G499</f>
        <v>0</v>
      </c>
      <c r="H70" s="377">
        <f>+[4]OTCHET!H487+[4]OTCHET!H488+[4]OTCHET!H491+[4]OTCHET!H492+[4]OTCHET!H495+[4]OTCHET!H496+[4]OTCHET!H497+[4]OTCHET!H499</f>
        <v>0</v>
      </c>
      <c r="I70" s="377">
        <f>+[4]OTCHET!I487+[4]OTCHET!I488+[4]OTCHET!I491+[4]OTCHET!I492+[4]OTCHET!I495+[4]OTCHET!I496+[4]OTCHET!I497+[4]OTCHET!I499</f>
        <v>0</v>
      </c>
      <c r="J70" s="378">
        <f>+[4]OTCHET!J487+[4]OTCHET!J488+[4]OTCHET!J491+[4]OTCHET!J492+[4]OTCHET!J495+[4]OTCHET!J496+[4]OTCHET!J497+[4]OTCHET!J499</f>
        <v>0</v>
      </c>
      <c r="K70" s="371" t="e">
        <f>+#REF!+#REF!+#REF!+#REF!+#REF!+#REF!+#REF!+#REF!</f>
        <v>#REF!</v>
      </c>
      <c r="L70" s="371" t="e">
        <f>+#REF!+#REF!+#REF!+#REF!+#REF!+#REF!+#REF!+#REF!</f>
        <v>#REF!</v>
      </c>
      <c r="M70" s="371" t="e">
        <f>+#REF!+#REF!+#REF!+#REF!+#REF!+#REF!+#REF!+#REF!</f>
        <v>#REF!</v>
      </c>
      <c r="N70" s="196"/>
      <c r="O70" s="379" t="s">
        <v>111</v>
      </c>
      <c r="P70" s="373"/>
      <c r="Q70" s="216"/>
      <c r="R70" s="217"/>
      <c r="S70" s="217"/>
      <c r="T70" s="217"/>
      <c r="U70" s="217"/>
      <c r="V70" s="217"/>
      <c r="W70" s="217"/>
      <c r="X70" s="218"/>
      <c r="Y70" s="217"/>
      <c r="Z70" s="217"/>
    </row>
    <row r="71" spans="1:26" ht="15.75" x14ac:dyDescent="0.25">
      <c r="A71" s="365">
        <v>210</v>
      </c>
      <c r="B71" s="374" t="s">
        <v>112</v>
      </c>
      <c r="C71" s="374" t="s">
        <v>113</v>
      </c>
      <c r="D71" s="374"/>
      <c r="E71" s="375">
        <f>+[4]OTCHET!E500</f>
        <v>0</v>
      </c>
      <c r="F71" s="375">
        <f t="shared" si="1"/>
        <v>0</v>
      </c>
      <c r="G71" s="376">
        <f>+[4]OTCHET!G500</f>
        <v>0</v>
      </c>
      <c r="H71" s="377">
        <f>+[4]OTCHET!H500</f>
        <v>0</v>
      </c>
      <c r="I71" s="377">
        <f>+[4]OTCHET!I500</f>
        <v>0</v>
      </c>
      <c r="J71" s="378">
        <f>+[4]OTCHET!J500</f>
        <v>0</v>
      </c>
      <c r="K71" s="371" t="e">
        <f>+#REF!</f>
        <v>#REF!</v>
      </c>
      <c r="L71" s="371" t="e">
        <f>+#REF!</f>
        <v>#REF!</v>
      </c>
      <c r="M71" s="371" t="e">
        <f>+#REF!</f>
        <v>#REF!</v>
      </c>
      <c r="N71" s="196"/>
      <c r="O71" s="379" t="s">
        <v>113</v>
      </c>
      <c r="P71" s="373"/>
      <c r="Q71" s="216"/>
      <c r="R71" s="217"/>
      <c r="S71" s="217"/>
      <c r="T71" s="217"/>
      <c r="U71" s="217"/>
      <c r="V71" s="217"/>
      <c r="W71" s="217"/>
      <c r="X71" s="218"/>
      <c r="Y71" s="217"/>
      <c r="Z71" s="217"/>
    </row>
    <row r="72" spans="1:26" ht="15.75" x14ac:dyDescent="0.25">
      <c r="A72" s="365">
        <v>215</v>
      </c>
      <c r="B72" s="374" t="s">
        <v>114</v>
      </c>
      <c r="C72" s="374" t="s">
        <v>115</v>
      </c>
      <c r="D72" s="374"/>
      <c r="E72" s="375">
        <f>+[4]OTCHET!E505</f>
        <v>0</v>
      </c>
      <c r="F72" s="375">
        <f t="shared" si="1"/>
        <v>0</v>
      </c>
      <c r="G72" s="376">
        <f>+[4]OTCHET!G505</f>
        <v>0</v>
      </c>
      <c r="H72" s="377">
        <f>+[4]OTCHET!H505</f>
        <v>0</v>
      </c>
      <c r="I72" s="377">
        <f>+[4]OTCHET!I505</f>
        <v>0</v>
      </c>
      <c r="J72" s="378">
        <f>+[4]OTCHET!J505</f>
        <v>0</v>
      </c>
      <c r="K72" s="371" t="e">
        <f>+#REF!</f>
        <v>#REF!</v>
      </c>
      <c r="L72" s="371" t="e">
        <f>+#REF!</f>
        <v>#REF!</v>
      </c>
      <c r="M72" s="371" t="e">
        <f>+#REF!</f>
        <v>#REF!</v>
      </c>
      <c r="N72" s="196"/>
      <c r="O72" s="379" t="s">
        <v>115</v>
      </c>
      <c r="P72" s="373"/>
      <c r="Q72" s="216"/>
      <c r="R72" s="217"/>
      <c r="S72" s="217"/>
      <c r="T72" s="217"/>
      <c r="U72" s="217"/>
      <c r="V72" s="217"/>
      <c r="W72" s="217"/>
      <c r="X72" s="218"/>
      <c r="Y72" s="217"/>
      <c r="Z72" s="217"/>
    </row>
    <row r="73" spans="1:26" ht="15.75" x14ac:dyDescent="0.25">
      <c r="A73" s="365">
        <v>220</v>
      </c>
      <c r="B73" s="374" t="s">
        <v>116</v>
      </c>
      <c r="C73" s="374" t="s">
        <v>117</v>
      </c>
      <c r="D73" s="374"/>
      <c r="E73" s="375">
        <f>+[4]OTCHET!E545</f>
        <v>0</v>
      </c>
      <c r="F73" s="375">
        <f t="shared" si="1"/>
        <v>0</v>
      </c>
      <c r="G73" s="376">
        <f>+[4]OTCHET!G545</f>
        <v>0</v>
      </c>
      <c r="H73" s="377">
        <f>+[4]OTCHET!H545</f>
        <v>0</v>
      </c>
      <c r="I73" s="377">
        <f>+[4]OTCHET!I545</f>
        <v>0</v>
      </c>
      <c r="J73" s="378">
        <f>+[4]OTCHET!J545</f>
        <v>0</v>
      </c>
      <c r="K73" s="371" t="e">
        <f>+#REF!</f>
        <v>#REF!</v>
      </c>
      <c r="L73" s="371" t="e">
        <f>+#REF!</f>
        <v>#REF!</v>
      </c>
      <c r="M73" s="371" t="e">
        <f>+#REF!</f>
        <v>#REF!</v>
      </c>
      <c r="N73" s="196"/>
      <c r="O73" s="379" t="s">
        <v>117</v>
      </c>
      <c r="P73" s="373"/>
      <c r="Q73" s="216"/>
      <c r="R73" s="217"/>
      <c r="S73" s="217"/>
      <c r="T73" s="217"/>
      <c r="U73" s="217"/>
      <c r="V73" s="217"/>
      <c r="W73" s="217"/>
      <c r="X73" s="218"/>
      <c r="Y73" s="217"/>
      <c r="Z73" s="217"/>
    </row>
    <row r="74" spans="1:26" ht="15.75" x14ac:dyDescent="0.25">
      <c r="A74" s="365">
        <v>230</v>
      </c>
      <c r="B74" s="380" t="s">
        <v>118</v>
      </c>
      <c r="C74" s="380" t="s">
        <v>119</v>
      </c>
      <c r="D74" s="380"/>
      <c r="E74" s="375">
        <f>+[4]OTCHET!E584+[4]OTCHET!E585</f>
        <v>0</v>
      </c>
      <c r="F74" s="375">
        <f t="shared" si="1"/>
        <v>0</v>
      </c>
      <c r="G74" s="376">
        <f>+[4]OTCHET!G584+[4]OTCHET!G585</f>
        <v>0</v>
      </c>
      <c r="H74" s="377">
        <f>+[4]OTCHET!H584+[4]OTCHET!H585</f>
        <v>0</v>
      </c>
      <c r="I74" s="377">
        <f>+[4]OTCHET!I584+[4]OTCHET!I585</f>
        <v>0</v>
      </c>
      <c r="J74" s="378">
        <f>+[4]OTCHET!J584+[4]OTCHET!J585</f>
        <v>0</v>
      </c>
      <c r="K74" s="371" t="e">
        <f>+#REF!+#REF!</f>
        <v>#REF!</v>
      </c>
      <c r="L74" s="371" t="e">
        <f>+#REF!+#REF!</f>
        <v>#REF!</v>
      </c>
      <c r="M74" s="371" t="e">
        <f>+#REF!+#REF!</f>
        <v>#REF!</v>
      </c>
      <c r="N74" s="196"/>
      <c r="O74" s="379" t="s">
        <v>119</v>
      </c>
      <c r="P74" s="373"/>
      <c r="Q74" s="216"/>
      <c r="R74" s="217"/>
      <c r="S74" s="217"/>
      <c r="T74" s="217"/>
      <c r="U74" s="217"/>
      <c r="V74" s="217"/>
      <c r="W74" s="217"/>
      <c r="X74" s="218"/>
      <c r="Y74" s="217"/>
      <c r="Z74" s="217"/>
    </row>
    <row r="75" spans="1:26" ht="15.75" x14ac:dyDescent="0.25">
      <c r="A75" s="365">
        <v>235</v>
      </c>
      <c r="B75" s="381" t="s">
        <v>120</v>
      </c>
      <c r="C75" s="381" t="s">
        <v>121</v>
      </c>
      <c r="D75" s="381"/>
      <c r="E75" s="382">
        <f>+[4]OTCHET!E586+[4]OTCHET!E587+[4]OTCHET!E588</f>
        <v>0</v>
      </c>
      <c r="F75" s="382">
        <f t="shared" si="1"/>
        <v>0</v>
      </c>
      <c r="G75" s="383">
        <f>+[4]OTCHET!G586+[4]OTCHET!G587+[4]OTCHET!G588</f>
        <v>0</v>
      </c>
      <c r="H75" s="384">
        <f>+[4]OTCHET!H586+[4]OTCHET!H587+[4]OTCHET!H588</f>
        <v>0</v>
      </c>
      <c r="I75" s="384">
        <f>+[4]OTCHET!I586+[4]OTCHET!I587+[4]OTCHET!I588</f>
        <v>0</v>
      </c>
      <c r="J75" s="385">
        <f>+[4]OTCHET!J586+[4]OTCHET!J587+[4]OTCHET!J588</f>
        <v>0</v>
      </c>
      <c r="K75" s="371" t="e">
        <f>+#REF!+#REF!+#REF!</f>
        <v>#REF!</v>
      </c>
      <c r="L75" s="371" t="e">
        <f>+#REF!+#REF!+#REF!</f>
        <v>#REF!</v>
      </c>
      <c r="M75" s="371" t="e">
        <f>+#REF!+#REF!+#REF!</f>
        <v>#REF!</v>
      </c>
      <c r="N75" s="196"/>
      <c r="O75" s="386" t="s">
        <v>121</v>
      </c>
      <c r="P75" s="373"/>
      <c r="Q75" s="216"/>
      <c r="R75" s="217"/>
      <c r="S75" s="217"/>
      <c r="T75" s="217"/>
      <c r="U75" s="217"/>
      <c r="V75" s="217"/>
      <c r="W75" s="217"/>
      <c r="X75" s="218"/>
      <c r="Y75" s="217"/>
      <c r="Z75" s="217"/>
    </row>
    <row r="76" spans="1:26" ht="15.75" x14ac:dyDescent="0.25">
      <c r="A76" s="365">
        <v>240</v>
      </c>
      <c r="B76" s="248" t="s">
        <v>122</v>
      </c>
      <c r="C76" s="249" t="s">
        <v>123</v>
      </c>
      <c r="D76" s="248"/>
      <c r="E76" s="299">
        <f>[4]OTCHET!E464</f>
        <v>0</v>
      </c>
      <c r="F76" s="299">
        <f t="shared" si="1"/>
        <v>0</v>
      </c>
      <c r="G76" s="300">
        <f>[4]OTCHET!G464</f>
        <v>0</v>
      </c>
      <c r="H76" s="301">
        <f>[4]OTCHET!H464</f>
        <v>0</v>
      </c>
      <c r="I76" s="301">
        <f>[4]OTCHET!I464</f>
        <v>0</v>
      </c>
      <c r="J76" s="302">
        <f>[4]OTCHET!J464</f>
        <v>0</v>
      </c>
      <c r="K76" s="371" t="e">
        <f>#REF!</f>
        <v>#REF!</v>
      </c>
      <c r="L76" s="371" t="e">
        <f>#REF!</f>
        <v>#REF!</v>
      </c>
      <c r="M76" s="371" t="e">
        <f>#REF!</f>
        <v>#REF!</v>
      </c>
      <c r="N76" s="196"/>
      <c r="O76" s="303" t="s">
        <v>123</v>
      </c>
      <c r="P76" s="373"/>
      <c r="Q76" s="216"/>
      <c r="R76" s="217"/>
      <c r="S76" s="217"/>
      <c r="T76" s="217"/>
      <c r="U76" s="217"/>
      <c r="V76" s="217"/>
      <c r="W76" s="217"/>
      <c r="X76" s="218"/>
      <c r="Y76" s="217"/>
      <c r="Z76" s="217"/>
    </row>
    <row r="77" spans="1:26" ht="15.75" x14ac:dyDescent="0.25">
      <c r="A77" s="365">
        <v>245</v>
      </c>
      <c r="B77" s="254" t="s">
        <v>124</v>
      </c>
      <c r="C77" s="119" t="s">
        <v>125</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125</v>
      </c>
      <c r="P77" s="373"/>
      <c r="Q77" s="216"/>
      <c r="R77" s="217"/>
      <c r="S77" s="217"/>
      <c r="T77" s="217"/>
      <c r="U77" s="217"/>
      <c r="V77" s="217"/>
      <c r="W77" s="217"/>
      <c r="X77" s="218"/>
      <c r="Y77" s="217"/>
      <c r="Z77" s="217"/>
    </row>
    <row r="78" spans="1:26" ht="15.75" x14ac:dyDescent="0.25">
      <c r="A78" s="365">
        <v>250</v>
      </c>
      <c r="B78" s="366" t="s">
        <v>126</v>
      </c>
      <c r="C78" s="366" t="s">
        <v>127</v>
      </c>
      <c r="D78" s="366"/>
      <c r="E78" s="367">
        <f>+[4]OTCHET!E469+[4]OTCHET!E472</f>
        <v>0</v>
      </c>
      <c r="F78" s="367">
        <f t="shared" si="1"/>
        <v>0</v>
      </c>
      <c r="G78" s="368">
        <f>+[4]OTCHET!G469+[4]OTCHET!G472</f>
        <v>0</v>
      </c>
      <c r="H78" s="369">
        <f>+[4]OTCHET!H469+[4]OTCHET!H472</f>
        <v>0</v>
      </c>
      <c r="I78" s="369">
        <f>+[4]OTCHET!I469+[4]OTCHET!I472</f>
        <v>0</v>
      </c>
      <c r="J78" s="370">
        <f>+[4]OTCHET!J469+[4]OTCHET!J472</f>
        <v>0</v>
      </c>
      <c r="K78" s="387"/>
      <c r="L78" s="387"/>
      <c r="M78" s="387"/>
      <c r="N78" s="196"/>
      <c r="O78" s="372" t="s">
        <v>127</v>
      </c>
      <c r="P78" s="373"/>
      <c r="Q78" s="216"/>
      <c r="R78" s="217"/>
      <c r="S78" s="217"/>
      <c r="T78" s="217"/>
      <c r="U78" s="217"/>
      <c r="V78" s="217"/>
      <c r="W78" s="217"/>
      <c r="X78" s="218"/>
      <c r="Y78" s="217"/>
      <c r="Z78" s="217"/>
    </row>
    <row r="79" spans="1:26" ht="15.75" x14ac:dyDescent="0.25">
      <c r="A79" s="365">
        <v>260</v>
      </c>
      <c r="B79" s="374" t="s">
        <v>128</v>
      </c>
      <c r="C79" s="374" t="s">
        <v>129</v>
      </c>
      <c r="D79" s="374"/>
      <c r="E79" s="375">
        <f>+[4]OTCHET!E470+[4]OTCHET!E473</f>
        <v>0</v>
      </c>
      <c r="F79" s="375">
        <f t="shared" si="1"/>
        <v>0</v>
      </c>
      <c r="G79" s="376">
        <f>+[4]OTCHET!G470+[4]OTCHET!G473</f>
        <v>0</v>
      </c>
      <c r="H79" s="377">
        <f>+[4]OTCHET!H470+[4]OTCHET!H473</f>
        <v>0</v>
      </c>
      <c r="I79" s="377">
        <f>+[4]OTCHET!I470+[4]OTCHET!I473</f>
        <v>0</v>
      </c>
      <c r="J79" s="378">
        <f>+[4]OTCHET!J470+[4]OTCHET!J473</f>
        <v>0</v>
      </c>
      <c r="K79" s="387"/>
      <c r="L79" s="387"/>
      <c r="M79" s="387"/>
      <c r="N79" s="196"/>
      <c r="O79" s="379" t="s">
        <v>129</v>
      </c>
      <c r="P79" s="373"/>
      <c r="Q79" s="216"/>
      <c r="R79" s="217"/>
      <c r="S79" s="217"/>
      <c r="T79" s="217"/>
      <c r="U79" s="217"/>
      <c r="V79" s="217"/>
      <c r="W79" s="217"/>
      <c r="X79" s="218"/>
      <c r="Y79" s="217"/>
      <c r="Z79" s="217"/>
    </row>
    <row r="80" spans="1:26" ht="15.75" x14ac:dyDescent="0.25">
      <c r="A80" s="365">
        <v>265</v>
      </c>
      <c r="B80" s="374" t="s">
        <v>130</v>
      </c>
      <c r="C80" s="374" t="s">
        <v>131</v>
      </c>
      <c r="D80" s="374"/>
      <c r="E80" s="375">
        <f>[4]OTCHET!E474</f>
        <v>0</v>
      </c>
      <c r="F80" s="375">
        <f t="shared" si="1"/>
        <v>0</v>
      </c>
      <c r="G80" s="376">
        <f>[4]OTCHET!G474</f>
        <v>0</v>
      </c>
      <c r="H80" s="377">
        <f>[4]OTCHET!H474</f>
        <v>0</v>
      </c>
      <c r="I80" s="377">
        <f>[4]OTCHET!I474</f>
        <v>0</v>
      </c>
      <c r="J80" s="378">
        <f>[4]OTCHET!J474</f>
        <v>0</v>
      </c>
      <c r="K80" s="387"/>
      <c r="L80" s="387"/>
      <c r="M80" s="387"/>
      <c r="N80" s="196"/>
      <c r="O80" s="379" t="s">
        <v>131</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132</v>
      </c>
      <c r="C82" s="374" t="s">
        <v>133</v>
      </c>
      <c r="D82" s="374"/>
      <c r="E82" s="375">
        <f>+[4]OTCHET!E482</f>
        <v>0</v>
      </c>
      <c r="F82" s="375">
        <f t="shared" si="1"/>
        <v>0</v>
      </c>
      <c r="G82" s="376">
        <f>+[4]OTCHET!G482</f>
        <v>0</v>
      </c>
      <c r="H82" s="377">
        <f>+[4]OTCHET!H482</f>
        <v>0</v>
      </c>
      <c r="I82" s="377">
        <f>+[4]OTCHET!I482</f>
        <v>0</v>
      </c>
      <c r="J82" s="378">
        <f>+[4]OTCHET!J482</f>
        <v>0</v>
      </c>
      <c r="K82" s="387"/>
      <c r="L82" s="387"/>
      <c r="M82" s="387"/>
      <c r="N82" s="196"/>
      <c r="O82" s="379" t="s">
        <v>133</v>
      </c>
      <c r="P82" s="373"/>
      <c r="Q82" s="216"/>
      <c r="R82" s="217"/>
      <c r="S82" s="217"/>
      <c r="T82" s="217"/>
      <c r="U82" s="217"/>
      <c r="V82" s="217"/>
      <c r="W82" s="217"/>
      <c r="X82" s="218"/>
      <c r="Y82" s="217"/>
      <c r="Z82" s="217"/>
    </row>
    <row r="83" spans="1:26" ht="15.75" x14ac:dyDescent="0.25">
      <c r="A83" s="365">
        <v>275</v>
      </c>
      <c r="B83" s="388" t="s">
        <v>134</v>
      </c>
      <c r="C83" s="388" t="s">
        <v>135</v>
      </c>
      <c r="D83" s="388"/>
      <c r="E83" s="382">
        <f>+[4]OTCHET!E483</f>
        <v>0</v>
      </c>
      <c r="F83" s="382">
        <f t="shared" si="1"/>
        <v>0</v>
      </c>
      <c r="G83" s="383">
        <f>+[4]OTCHET!G483</f>
        <v>0</v>
      </c>
      <c r="H83" s="384">
        <f>+[4]OTCHET!H483</f>
        <v>0</v>
      </c>
      <c r="I83" s="384">
        <f>+[4]OTCHET!I483</f>
        <v>0</v>
      </c>
      <c r="J83" s="385">
        <f>+[4]OTCHET!J483</f>
        <v>0</v>
      </c>
      <c r="K83" s="387"/>
      <c r="L83" s="387"/>
      <c r="M83" s="387"/>
      <c r="N83" s="196"/>
      <c r="O83" s="386" t="s">
        <v>135</v>
      </c>
      <c r="P83" s="373"/>
      <c r="Q83" s="216"/>
      <c r="R83" s="217"/>
      <c r="S83" s="217"/>
      <c r="T83" s="217"/>
      <c r="U83" s="217"/>
      <c r="V83" s="217"/>
      <c r="W83" s="217"/>
      <c r="X83" s="218"/>
      <c r="Y83" s="217"/>
      <c r="Z83" s="217"/>
    </row>
    <row r="84" spans="1:26" ht="15.75" x14ac:dyDescent="0.25">
      <c r="A84" s="365">
        <v>280</v>
      </c>
      <c r="B84" s="248" t="s">
        <v>136</v>
      </c>
      <c r="C84" s="249" t="s">
        <v>137</v>
      </c>
      <c r="D84" s="248"/>
      <c r="E84" s="299">
        <f>[4]OTCHET!E538</f>
        <v>0</v>
      </c>
      <c r="F84" s="299">
        <f t="shared" si="1"/>
        <v>0</v>
      </c>
      <c r="G84" s="300">
        <f>[4]OTCHET!G538</f>
        <v>0</v>
      </c>
      <c r="H84" s="301">
        <f>[4]OTCHET!H538</f>
        <v>0</v>
      </c>
      <c r="I84" s="301">
        <f>[4]OTCHET!I538</f>
        <v>0</v>
      </c>
      <c r="J84" s="302">
        <f>[4]OTCHET!J538</f>
        <v>0</v>
      </c>
      <c r="K84" s="387"/>
      <c r="L84" s="387"/>
      <c r="M84" s="387"/>
      <c r="N84" s="196"/>
      <c r="O84" s="303" t="s">
        <v>137</v>
      </c>
      <c r="P84" s="373"/>
      <c r="Q84" s="216"/>
      <c r="R84" s="217"/>
      <c r="S84" s="217"/>
      <c r="T84" s="217"/>
      <c r="U84" s="217"/>
      <c r="V84" s="217"/>
      <c r="W84" s="217"/>
      <c r="X84" s="218"/>
      <c r="Y84" s="217"/>
      <c r="Z84" s="217"/>
    </row>
    <row r="85" spans="1:26" ht="15.75" x14ac:dyDescent="0.25">
      <c r="A85" s="365">
        <v>285</v>
      </c>
      <c r="B85" s="263" t="s">
        <v>138</v>
      </c>
      <c r="C85" s="262" t="s">
        <v>139</v>
      </c>
      <c r="D85" s="263"/>
      <c r="E85" s="304">
        <f>[4]OTCHET!E539</f>
        <v>0</v>
      </c>
      <c r="F85" s="304">
        <f t="shared" si="1"/>
        <v>0</v>
      </c>
      <c r="G85" s="305">
        <f>[4]OTCHET!G539</f>
        <v>0</v>
      </c>
      <c r="H85" s="306">
        <f>[4]OTCHET!H539</f>
        <v>0</v>
      </c>
      <c r="I85" s="306">
        <f>[4]OTCHET!I539</f>
        <v>0</v>
      </c>
      <c r="J85" s="307">
        <f>[4]OTCHET!J539</f>
        <v>0</v>
      </c>
      <c r="K85" s="387"/>
      <c r="L85" s="387"/>
      <c r="M85" s="387"/>
      <c r="N85" s="196"/>
      <c r="O85" s="308" t="s">
        <v>139</v>
      </c>
      <c r="P85" s="373"/>
      <c r="Q85" s="216"/>
      <c r="R85" s="217"/>
      <c r="S85" s="217"/>
      <c r="T85" s="217"/>
      <c r="U85" s="217"/>
      <c r="V85" s="217"/>
      <c r="W85" s="217"/>
      <c r="X85" s="218"/>
      <c r="Y85" s="217"/>
      <c r="Z85" s="217"/>
    </row>
    <row r="86" spans="1:26" ht="15.75" x14ac:dyDescent="0.25">
      <c r="A86" s="365">
        <v>290</v>
      </c>
      <c r="B86" s="254" t="s">
        <v>140</v>
      </c>
      <c r="C86" s="119" t="s">
        <v>141</v>
      </c>
      <c r="D86" s="254"/>
      <c r="E86" s="309">
        <f>+E87+E88</f>
        <v>0</v>
      </c>
      <c r="F86" s="309">
        <f>+F87+F88</f>
        <v>-937</v>
      </c>
      <c r="G86" s="310">
        <f t="shared" ref="G86:M86" si="11">+G87+G88</f>
        <v>-1537</v>
      </c>
      <c r="H86" s="311">
        <f>+H87+H88</f>
        <v>0</v>
      </c>
      <c r="I86" s="311">
        <f>+I87+I88</f>
        <v>0</v>
      </c>
      <c r="J86" s="312">
        <f>+J87+J88</f>
        <v>600</v>
      </c>
      <c r="K86" s="387">
        <f t="shared" si="11"/>
        <v>0</v>
      </c>
      <c r="L86" s="387">
        <f t="shared" si="11"/>
        <v>0</v>
      </c>
      <c r="M86" s="387">
        <f t="shared" si="11"/>
        <v>0</v>
      </c>
      <c r="N86" s="196"/>
      <c r="O86" s="313" t="s">
        <v>141</v>
      </c>
      <c r="P86" s="373"/>
      <c r="Q86" s="216"/>
      <c r="R86" s="217"/>
      <c r="S86" s="217"/>
      <c r="T86" s="217"/>
      <c r="U86" s="217"/>
      <c r="V86" s="217"/>
      <c r="W86" s="217"/>
      <c r="X86" s="218"/>
      <c r="Y86" s="217"/>
      <c r="Z86" s="217"/>
    </row>
    <row r="87" spans="1:26" ht="15.75" x14ac:dyDescent="0.25">
      <c r="A87" s="365">
        <v>295</v>
      </c>
      <c r="B87" s="366" t="s">
        <v>142</v>
      </c>
      <c r="C87" s="366" t="s">
        <v>143</v>
      </c>
      <c r="D87" s="389"/>
      <c r="E87" s="367">
        <f>+[4]OTCHET!E506+[4]OTCHET!E515+[4]OTCHET!E519+[4]OTCHET!E546</f>
        <v>0</v>
      </c>
      <c r="F87" s="367">
        <f t="shared" si="1"/>
        <v>0</v>
      </c>
      <c r="G87" s="368">
        <f>+[4]OTCHET!G506+[4]OTCHET!G515+[4]OTCHET!G519+[4]OTCHET!G546</f>
        <v>0</v>
      </c>
      <c r="H87" s="369">
        <f>+[4]OTCHET!H506+[4]OTCHET!H515+[4]OTCHET!H519+[4]OTCHET!H546</f>
        <v>0</v>
      </c>
      <c r="I87" s="369">
        <f>+[4]OTCHET!I506+[4]OTCHET!I515+[4]OTCHET!I519+[4]OTCHET!I546</f>
        <v>0</v>
      </c>
      <c r="J87" s="370">
        <f>+[4]OTCHET!J506+[4]OTCHET!J515+[4]OTCHET!J519+[4]OTCHET!J546</f>
        <v>0</v>
      </c>
      <c r="K87" s="387"/>
      <c r="L87" s="387"/>
      <c r="M87" s="387"/>
      <c r="N87" s="196"/>
      <c r="O87" s="372" t="s">
        <v>143</v>
      </c>
      <c r="P87" s="373"/>
      <c r="Q87" s="216"/>
      <c r="R87" s="217"/>
      <c r="S87" s="217"/>
      <c r="T87" s="217"/>
      <c r="U87" s="217"/>
      <c r="V87" s="217"/>
      <c r="W87" s="217"/>
      <c r="X87" s="218"/>
      <c r="Y87" s="217"/>
      <c r="Z87" s="217"/>
    </row>
    <row r="88" spans="1:26" ht="15.75" x14ac:dyDescent="0.25">
      <c r="A88" s="365">
        <v>300</v>
      </c>
      <c r="B88" s="388" t="s">
        <v>144</v>
      </c>
      <c r="C88" s="388" t="s">
        <v>145</v>
      </c>
      <c r="D88" s="390"/>
      <c r="E88" s="382">
        <f>+[4]OTCHET!E524+[4]OTCHET!E527+[4]OTCHET!E547</f>
        <v>0</v>
      </c>
      <c r="F88" s="382">
        <f t="shared" si="1"/>
        <v>-937</v>
      </c>
      <c r="G88" s="383">
        <f>+[4]OTCHET!G524+[4]OTCHET!G527+[4]OTCHET!G547</f>
        <v>-1537</v>
      </c>
      <c r="H88" s="384">
        <f>+[4]OTCHET!H524+[4]OTCHET!H527+[4]OTCHET!H547</f>
        <v>0</v>
      </c>
      <c r="I88" s="384">
        <f>+[4]OTCHET!I524+[4]OTCHET!I527+[4]OTCHET!I547</f>
        <v>0</v>
      </c>
      <c r="J88" s="385">
        <f>+[4]OTCHET!J524+[4]OTCHET!J527+[4]OTCHET!J547</f>
        <v>600</v>
      </c>
      <c r="K88" s="387"/>
      <c r="L88" s="387"/>
      <c r="M88" s="387"/>
      <c r="N88" s="196"/>
      <c r="O88" s="386" t="s">
        <v>145</v>
      </c>
      <c r="P88" s="373"/>
      <c r="Q88" s="216"/>
      <c r="R88" s="217"/>
      <c r="S88" s="217"/>
      <c r="T88" s="217"/>
      <c r="U88" s="217"/>
      <c r="V88" s="217"/>
      <c r="W88" s="217"/>
      <c r="X88" s="218"/>
      <c r="Y88" s="217"/>
      <c r="Z88" s="217"/>
    </row>
    <row r="89" spans="1:26" ht="15.75" x14ac:dyDescent="0.25">
      <c r="A89" s="365">
        <v>310</v>
      </c>
      <c r="B89" s="248" t="s">
        <v>146</v>
      </c>
      <c r="C89" s="249" t="s">
        <v>147</v>
      </c>
      <c r="D89" s="391"/>
      <c r="E89" s="299">
        <f>[4]OTCHET!E534</f>
        <v>0</v>
      </c>
      <c r="F89" s="299">
        <f t="shared" ref="F89:F96" si="12">+G89+H89+I89+J89</f>
        <v>0</v>
      </c>
      <c r="G89" s="300">
        <f>[4]OTCHET!G534</f>
        <v>0</v>
      </c>
      <c r="H89" s="301">
        <f>[4]OTCHET!H534</f>
        <v>0</v>
      </c>
      <c r="I89" s="301">
        <f>[4]OTCHET!I534</f>
        <v>0</v>
      </c>
      <c r="J89" s="302">
        <f>[4]OTCHET!J534</f>
        <v>0</v>
      </c>
      <c r="K89" s="387"/>
      <c r="L89" s="387"/>
      <c r="M89" s="387"/>
      <c r="N89" s="196"/>
      <c r="O89" s="303" t="s">
        <v>147</v>
      </c>
      <c r="P89" s="373"/>
      <c r="Q89" s="216"/>
      <c r="R89" s="217"/>
      <c r="S89" s="217"/>
      <c r="T89" s="217"/>
      <c r="U89" s="217"/>
      <c r="V89" s="217"/>
      <c r="W89" s="217"/>
      <c r="X89" s="218"/>
      <c r="Y89" s="217"/>
      <c r="Z89" s="217"/>
    </row>
    <row r="90" spans="1:26" ht="15.75" x14ac:dyDescent="0.25">
      <c r="A90" s="365">
        <v>320</v>
      </c>
      <c r="B90" s="263" t="s">
        <v>148</v>
      </c>
      <c r="C90" s="262" t="s">
        <v>149</v>
      </c>
      <c r="D90" s="263"/>
      <c r="E90" s="304">
        <f>+[4]OTCHET!E570+[4]OTCHET!E571+[4]OTCHET!E572+[4]OTCHET!E573+[4]OTCHET!E574+[4]OTCHET!E575</f>
        <v>0</v>
      </c>
      <c r="F90" s="304">
        <f t="shared" si="12"/>
        <v>0</v>
      </c>
      <c r="G90" s="305">
        <f>+[4]OTCHET!G570+[4]OTCHET!G571+[4]OTCHET!G572+[4]OTCHET!G573+[4]OTCHET!G574+[4]OTCHET!G575</f>
        <v>0</v>
      </c>
      <c r="H90" s="306">
        <f>+[4]OTCHET!H570+[4]OTCHET!H571+[4]OTCHET!H572+[4]OTCHET!H573+[4]OTCHET!H574+[4]OTCHET!H575</f>
        <v>0</v>
      </c>
      <c r="I90" s="306">
        <f>+[4]OTCHET!I570+[4]OTCHET!I571+[4]OTCHET!I572+[4]OTCHET!I573+[4]OTCHET!I574+[4]OTCHET!I575</f>
        <v>0</v>
      </c>
      <c r="J90" s="307">
        <f>+[4]OTCHET!J570+[4]OTCHET!J571+[4]OTCHET!J572+[4]OTCHET!J573+[4]OTCHET!J574+[4]OTCHET!J575</f>
        <v>0</v>
      </c>
      <c r="K90" s="387"/>
      <c r="L90" s="387"/>
      <c r="M90" s="387"/>
      <c r="N90" s="196"/>
      <c r="O90" s="308" t="s">
        <v>149</v>
      </c>
      <c r="P90" s="373"/>
      <c r="Q90" s="216"/>
      <c r="R90" s="217"/>
      <c r="S90" s="217"/>
      <c r="T90" s="217"/>
      <c r="U90" s="217"/>
      <c r="V90" s="217"/>
      <c r="W90" s="217"/>
      <c r="X90" s="218"/>
      <c r="Y90" s="217"/>
      <c r="Z90" s="217"/>
    </row>
    <row r="91" spans="1:26" ht="15.75" x14ac:dyDescent="0.25">
      <c r="A91" s="365">
        <v>330</v>
      </c>
      <c r="B91" s="392" t="s">
        <v>150</v>
      </c>
      <c r="C91" s="392" t="s">
        <v>151</v>
      </c>
      <c r="D91" s="392"/>
      <c r="E91" s="168">
        <f>+[4]OTCHET!E576+[4]OTCHET!E577+[4]OTCHET!E578+[4]OTCHET!E579+[4]OTCHET!E580+[4]OTCHET!E581+[4]OTCHET!E582</f>
        <v>0</v>
      </c>
      <c r="F91" s="168">
        <f t="shared" si="12"/>
        <v>-36</v>
      </c>
      <c r="G91" s="169">
        <f>+[4]OTCHET!G576+[4]OTCHET!G577+[4]OTCHET!G578+[4]OTCHET!G579+[4]OTCHET!G580+[4]OTCHET!G581+[4]OTCHET!G582</f>
        <v>0</v>
      </c>
      <c r="H91" s="170">
        <f>+[4]OTCHET!H576+[4]OTCHET!H577+[4]OTCHET!H578+[4]OTCHET!H579+[4]OTCHET!H580+[4]OTCHET!H581+[4]OTCHET!H582</f>
        <v>0</v>
      </c>
      <c r="I91" s="170">
        <f>+[4]OTCHET!I576+[4]OTCHET!I577+[4]OTCHET!I578+[4]OTCHET!I579+[4]OTCHET!I580+[4]OTCHET!I581+[4]OTCHET!I582</f>
        <v>-36</v>
      </c>
      <c r="J91" s="171">
        <f>+[4]OTCHET!J576+[4]OTCHET!J577+[4]OTCHET!J578+[4]OTCHET!J579+[4]OTCHET!J580+[4]OTCHET!J581+[4]OTCHET!J582</f>
        <v>0</v>
      </c>
      <c r="K91" s="393"/>
      <c r="L91" s="393"/>
      <c r="M91" s="393"/>
      <c r="N91" s="196"/>
      <c r="O91" s="172" t="s">
        <v>151</v>
      </c>
      <c r="P91" s="373"/>
      <c r="Q91" s="216"/>
      <c r="R91" s="217"/>
      <c r="S91" s="217"/>
      <c r="T91" s="217"/>
      <c r="U91" s="217"/>
      <c r="V91" s="217"/>
      <c r="W91" s="217"/>
      <c r="X91" s="218"/>
      <c r="Y91" s="217"/>
      <c r="Z91" s="217"/>
    </row>
    <row r="92" spans="1:26" ht="15.75" x14ac:dyDescent="0.25">
      <c r="A92" s="365">
        <v>335</v>
      </c>
      <c r="B92" s="262" t="s">
        <v>152</v>
      </c>
      <c r="C92" s="262" t="s">
        <v>153</v>
      </c>
      <c r="D92" s="392"/>
      <c r="E92" s="168">
        <f>+[4]OTCHET!E583</f>
        <v>0</v>
      </c>
      <c r="F92" s="168">
        <f t="shared" si="12"/>
        <v>0</v>
      </c>
      <c r="G92" s="169">
        <f>+[4]OTCHET!G583</f>
        <v>0</v>
      </c>
      <c r="H92" s="170">
        <f>+[4]OTCHET!H583</f>
        <v>0</v>
      </c>
      <c r="I92" s="170">
        <f>+[4]OTCHET!I583</f>
        <v>0</v>
      </c>
      <c r="J92" s="171">
        <f>+[4]OTCHET!J583</f>
        <v>0</v>
      </c>
      <c r="K92" s="393"/>
      <c r="L92" s="393"/>
      <c r="M92" s="393"/>
      <c r="N92" s="196"/>
      <c r="O92" s="172" t="s">
        <v>153</v>
      </c>
      <c r="P92" s="373"/>
      <c r="Q92" s="216"/>
      <c r="R92" s="217"/>
      <c r="S92" s="217"/>
      <c r="T92" s="217"/>
      <c r="U92" s="217"/>
      <c r="V92" s="217"/>
      <c r="W92" s="217"/>
      <c r="X92" s="218"/>
      <c r="Y92" s="217"/>
      <c r="Z92" s="217"/>
    </row>
    <row r="93" spans="1:26" ht="15.75" x14ac:dyDescent="0.25">
      <c r="A93" s="365">
        <v>340</v>
      </c>
      <c r="B93" s="262" t="s">
        <v>154</v>
      </c>
      <c r="C93" s="262" t="s">
        <v>155</v>
      </c>
      <c r="D93" s="262"/>
      <c r="E93" s="168">
        <f>+[4]OTCHET!E590+[4]OTCHET!E591</f>
        <v>0</v>
      </c>
      <c r="F93" s="168">
        <f t="shared" si="12"/>
        <v>0</v>
      </c>
      <c r="G93" s="169">
        <f>+[4]OTCHET!G590+[4]OTCHET!G591</f>
        <v>0</v>
      </c>
      <c r="H93" s="170">
        <f>+[4]OTCHET!H590+[4]OTCHET!H591</f>
        <v>0</v>
      </c>
      <c r="I93" s="170">
        <f>+[4]OTCHET!I590+[4]OTCHET!I591</f>
        <v>0</v>
      </c>
      <c r="J93" s="171">
        <f>+[4]OTCHET!J590+[4]OTCHET!J591</f>
        <v>0</v>
      </c>
      <c r="K93" s="393"/>
      <c r="L93" s="393"/>
      <c r="M93" s="393"/>
      <c r="N93" s="196"/>
      <c r="O93" s="172" t="s">
        <v>155</v>
      </c>
      <c r="P93" s="373"/>
      <c r="Q93" s="216"/>
      <c r="R93" s="217"/>
      <c r="S93" s="217"/>
      <c r="T93" s="217"/>
      <c r="U93" s="217"/>
      <c r="V93" s="217"/>
      <c r="W93" s="217"/>
      <c r="X93" s="218"/>
      <c r="Y93" s="217"/>
      <c r="Z93" s="217"/>
    </row>
    <row r="94" spans="1:26" ht="15.75" x14ac:dyDescent="0.25">
      <c r="A94" s="365">
        <v>345</v>
      </c>
      <c r="B94" s="262" t="s">
        <v>156</v>
      </c>
      <c r="C94" s="392" t="s">
        <v>157</v>
      </c>
      <c r="D94" s="262"/>
      <c r="E94" s="168">
        <f>+[4]OTCHET!E592+[4]OTCHET!E593</f>
        <v>0</v>
      </c>
      <c r="F94" s="168">
        <f t="shared" si="12"/>
        <v>0</v>
      </c>
      <c r="G94" s="169">
        <f>+[4]OTCHET!G592+[4]OTCHET!G593</f>
        <v>0</v>
      </c>
      <c r="H94" s="170">
        <f>+[4]OTCHET!H592+[4]OTCHET!H593</f>
        <v>0</v>
      </c>
      <c r="I94" s="170">
        <f>+[4]OTCHET!I592+[4]OTCHET!I593</f>
        <v>0</v>
      </c>
      <c r="J94" s="171">
        <f>+[4]OTCHET!J592+[4]OTCHET!J593</f>
        <v>0</v>
      </c>
      <c r="K94" s="393"/>
      <c r="L94" s="393"/>
      <c r="M94" s="393"/>
      <c r="N94" s="196"/>
      <c r="O94" s="172" t="s">
        <v>157</v>
      </c>
      <c r="P94" s="373"/>
      <c r="Q94" s="216"/>
      <c r="R94" s="217"/>
      <c r="S94" s="217"/>
      <c r="T94" s="217"/>
      <c r="U94" s="217"/>
      <c r="V94" s="217"/>
      <c r="W94" s="217"/>
      <c r="X94" s="218"/>
      <c r="Y94" s="217"/>
      <c r="Z94" s="217"/>
    </row>
    <row r="95" spans="1:26" ht="15.75" x14ac:dyDescent="0.25">
      <c r="A95" s="365">
        <v>350</v>
      </c>
      <c r="B95" s="119" t="s">
        <v>158</v>
      </c>
      <c r="C95" s="119" t="s">
        <v>159</v>
      </c>
      <c r="D95" s="119"/>
      <c r="E95" s="120">
        <f>[4]OTCHET!E594</f>
        <v>0</v>
      </c>
      <c r="F95" s="120">
        <f t="shared" si="12"/>
        <v>0</v>
      </c>
      <c r="G95" s="121">
        <f>[4]OTCHET!G594</f>
        <v>320</v>
      </c>
      <c r="H95" s="122">
        <f>[4]OTCHET!H594</f>
        <v>0</v>
      </c>
      <c r="I95" s="122">
        <f>[4]OTCHET!I594</f>
        <v>-320</v>
      </c>
      <c r="J95" s="123">
        <f>[4]OTCHET!J594</f>
        <v>0</v>
      </c>
      <c r="K95" s="393"/>
      <c r="L95" s="393"/>
      <c r="M95" s="393"/>
      <c r="N95" s="196"/>
      <c r="O95" s="125" t="s">
        <v>159</v>
      </c>
      <c r="P95" s="373"/>
      <c r="Q95" s="216"/>
      <c r="R95" s="217"/>
      <c r="S95" s="217"/>
      <c r="T95" s="217"/>
      <c r="U95" s="217"/>
      <c r="V95" s="217"/>
      <c r="W95" s="217"/>
      <c r="X95" s="218"/>
      <c r="Y95" s="217"/>
      <c r="Z95" s="217"/>
    </row>
    <row r="96" spans="1:26" ht="16.5" thickBot="1" x14ac:dyDescent="0.3">
      <c r="A96" s="394">
        <v>355</v>
      </c>
      <c r="B96" s="395" t="s">
        <v>160</v>
      </c>
      <c r="C96" s="395" t="s">
        <v>161</v>
      </c>
      <c r="D96" s="395"/>
      <c r="E96" s="396">
        <f>+[4]OTCHET!E597</f>
        <v>0</v>
      </c>
      <c r="F96" s="396">
        <f t="shared" si="12"/>
        <v>0</v>
      </c>
      <c r="G96" s="397">
        <f>+[4]OTCHET!G597</f>
        <v>0</v>
      </c>
      <c r="H96" s="398">
        <f>+[4]OTCHET!H597</f>
        <v>0</v>
      </c>
      <c r="I96" s="398">
        <f>+[4]OTCHET!I597</f>
        <v>0</v>
      </c>
      <c r="J96" s="399">
        <f>+[4]OTCHET!J597</f>
        <v>0</v>
      </c>
      <c r="K96" s="400"/>
      <c r="L96" s="400"/>
      <c r="M96" s="400"/>
      <c r="N96" s="196"/>
      <c r="O96" s="401" t="s">
        <v>161</v>
      </c>
      <c r="P96" s="402"/>
      <c r="Q96" s="216"/>
      <c r="R96" s="217"/>
      <c r="S96" s="217"/>
      <c r="T96" s="217"/>
      <c r="U96" s="217"/>
      <c r="V96" s="217"/>
      <c r="W96" s="217"/>
      <c r="X96" s="218"/>
      <c r="Y96" s="217"/>
      <c r="Z96" s="217"/>
    </row>
    <row r="97" spans="2:26" ht="16.5" hidden="1" thickBot="1" x14ac:dyDescent="0.3">
      <c r="B97" s="403" t="s">
        <v>162</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163</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164</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165</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166</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164</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165</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f>+[4]OTCHET!H608</f>
        <v>0</v>
      </c>
      <c r="C107" s="421"/>
      <c r="D107" s="421"/>
      <c r="E107" s="426"/>
      <c r="F107" s="19"/>
      <c r="G107" s="427">
        <f>+[4]OTCHET!E608</f>
        <v>0</v>
      </c>
      <c r="H107" s="427">
        <f>+[4]OTCHET!F608</f>
        <v>0</v>
      </c>
      <c r="I107" s="428"/>
      <c r="J107" s="429" t="str">
        <f>+[4]OTCHET!B608</f>
        <v>31.03.2024г.</v>
      </c>
      <c r="K107" s="420"/>
      <c r="L107" s="420"/>
      <c r="M107" s="420"/>
      <c r="N107" s="415"/>
      <c r="O107" s="421"/>
      <c r="P107" s="118"/>
      <c r="Q107" s="205"/>
      <c r="R107" s="217"/>
      <c r="S107" s="217"/>
      <c r="T107" s="217"/>
      <c r="U107" s="217"/>
      <c r="V107" s="217"/>
      <c r="W107" s="217"/>
      <c r="X107" s="218"/>
      <c r="Y107" s="217"/>
      <c r="Z107" s="217"/>
    </row>
    <row r="108" spans="2:26" ht="15.75" x14ac:dyDescent="0.25">
      <c r="B108" s="430" t="s">
        <v>167</v>
      </c>
      <c r="C108" s="431"/>
      <c r="D108" s="431"/>
      <c r="E108" s="432"/>
      <c r="F108" s="432"/>
      <c r="G108" s="456" t="s">
        <v>168</v>
      </c>
      <c r="H108" s="456"/>
      <c r="I108" s="433"/>
      <c r="J108" s="434" t="s">
        <v>169</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170</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171</v>
      </c>
      <c r="C113" s="421"/>
      <c r="D113" s="421"/>
      <c r="E113" s="437"/>
      <c r="F113" s="437"/>
      <c r="G113" s="3"/>
      <c r="H113" s="439" t="s">
        <v>172</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3</vt:i4>
      </vt:variant>
    </vt:vector>
  </HeadingPairs>
  <TitlesOfParts>
    <vt:vector size="3" baseType="lpstr">
      <vt:lpstr>OTCHET-agreg pokazateli 012025</vt:lpstr>
      <vt:lpstr>OTCHET-agreg pokazateli 022025</vt:lpstr>
      <vt:lpstr>OTCHET-agreg pokazateli 032025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Ваня Каменска</dc:creator>
  <cp:lastModifiedBy>Ваня Каменска</cp:lastModifiedBy>
  <dcterms:created xsi:type="dcterms:W3CDTF">2024-02-27T14:23:19Z</dcterms:created>
  <dcterms:modified xsi:type="dcterms:W3CDTF">2025-04-25T08:49:41Z</dcterms:modified>
</cp:coreProperties>
</file>